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NEL-EP\Proyecto 2015\AFD_2015\10. Saldos AFD\3. Procesos\1. Obra de Aguas Frias\"/>
    </mc:Choice>
  </mc:AlternateContent>
  <bookViews>
    <workbookView xWindow="0" yWindow="0" windowWidth="20490" windowHeight="7455"/>
  </bookViews>
  <sheets>
    <sheet name="PRESUPUESTO REFE" sheetId="1" r:id="rId1"/>
    <sheet name="monofasicas" sheetId="3" r:id="rId2"/>
    <sheet name="trifasicas" sheetId="4" r:id="rId3"/>
    <sheet name="varios" sheetId="5" r:id="rId4"/>
  </sheets>
  <calcPr calcId="152511" concurrentCalc="0"/>
</workbook>
</file>

<file path=xl/calcChain.xml><?xml version="1.0" encoding="utf-8"?>
<calcChain xmlns="http://schemas.openxmlformats.org/spreadsheetml/2006/main">
  <c r="F127" i="1" l="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126" i="1"/>
  <c r="J32" i="5"/>
  <c r="J33" i="5"/>
  <c r="J34" i="5"/>
  <c r="J37" i="5"/>
  <c r="J38" i="5"/>
  <c r="J40" i="5"/>
  <c r="H32" i="5"/>
  <c r="H33" i="5"/>
  <c r="H34" i="5"/>
  <c r="H37" i="5"/>
  <c r="H38" i="5"/>
  <c r="H40" i="5"/>
  <c r="C91" i="5"/>
  <c r="C90" i="5"/>
  <c r="C89" i="5"/>
  <c r="C88" i="5"/>
  <c r="D80" i="5"/>
  <c r="C80" i="5"/>
  <c r="D79" i="5"/>
  <c r="C79" i="5"/>
  <c r="D78" i="5"/>
  <c r="C78" i="5"/>
  <c r="D77" i="5"/>
  <c r="C76" i="5"/>
  <c r="D75" i="5"/>
  <c r="C75" i="5"/>
  <c r="D74" i="5"/>
  <c r="C74" i="5"/>
  <c r="D73" i="5"/>
  <c r="C73" i="5"/>
  <c r="D72" i="5"/>
  <c r="C71" i="5"/>
  <c r="D65" i="5"/>
  <c r="D64" i="5"/>
  <c r="D63" i="5"/>
  <c r="D62" i="5"/>
  <c r="D61" i="5"/>
  <c r="D60" i="5"/>
  <c r="D59" i="5"/>
  <c r="D58" i="5"/>
  <c r="D57" i="5"/>
  <c r="D56" i="5"/>
  <c r="D55" i="5"/>
  <c r="D54" i="5"/>
  <c r="D39" i="5"/>
  <c r="G38" i="5"/>
  <c r="G37" i="5"/>
  <c r="F37" i="5"/>
  <c r="E37" i="5"/>
  <c r="D37" i="5"/>
  <c r="G36" i="5"/>
  <c r="F36" i="5"/>
  <c r="E36" i="5"/>
  <c r="D36" i="5"/>
  <c r="G35" i="5"/>
  <c r="F35" i="5"/>
  <c r="E35" i="5"/>
  <c r="D35" i="5"/>
  <c r="G34" i="5"/>
  <c r="F34" i="5"/>
  <c r="E34" i="5"/>
  <c r="D34" i="5"/>
  <c r="G33" i="5"/>
  <c r="F33" i="5"/>
  <c r="E33" i="5"/>
  <c r="D33" i="5"/>
  <c r="G32" i="5"/>
  <c r="F32" i="5"/>
  <c r="E32" i="5"/>
  <c r="D32" i="5"/>
  <c r="E13" i="5"/>
  <c r="E12" i="5"/>
  <c r="D12" i="5"/>
  <c r="C11" i="5"/>
  <c r="C10" i="5"/>
  <c r="E9" i="5"/>
  <c r="D9" i="5"/>
  <c r="C9" i="5"/>
  <c r="E8" i="5"/>
  <c r="D8" i="5"/>
  <c r="C8" i="5"/>
  <c r="E7" i="5"/>
  <c r="D6" i="5"/>
  <c r="C6" i="5"/>
  <c r="L27" i="4"/>
  <c r="L26" i="4"/>
  <c r="J26" i="4"/>
  <c r="F26" i="4"/>
  <c r="D26" i="4"/>
  <c r="C26" i="4"/>
  <c r="K25" i="4"/>
  <c r="I25" i="4"/>
  <c r="G25" i="4"/>
  <c r="E25" i="4"/>
  <c r="C25" i="4"/>
  <c r="K24" i="4"/>
  <c r="J24" i="4"/>
  <c r="I24" i="4"/>
  <c r="L23" i="4"/>
  <c r="H23" i="4"/>
  <c r="G23" i="4"/>
  <c r="F23" i="4"/>
  <c r="E23" i="4"/>
  <c r="K22" i="4"/>
  <c r="G22" i="4"/>
  <c r="L19" i="4"/>
  <c r="K19" i="4"/>
  <c r="J19" i="4"/>
  <c r="I19" i="4"/>
  <c r="G19" i="4"/>
  <c r="F19" i="4"/>
  <c r="E19" i="4"/>
  <c r="L18" i="4"/>
  <c r="K18" i="4"/>
  <c r="J18" i="4"/>
  <c r="I18" i="4"/>
  <c r="H18" i="4"/>
  <c r="G18" i="4"/>
  <c r="F18" i="4"/>
  <c r="E18" i="4"/>
  <c r="L17" i="4"/>
  <c r="J17" i="4"/>
  <c r="I17" i="4"/>
  <c r="H17" i="4"/>
  <c r="F17" i="4"/>
  <c r="E17" i="4"/>
  <c r="L16" i="4"/>
  <c r="J16" i="4"/>
  <c r="H16" i="4"/>
  <c r="F16" i="4"/>
  <c r="L15" i="4"/>
  <c r="J15" i="4"/>
  <c r="H15" i="4"/>
  <c r="F15" i="4"/>
  <c r="D15" i="4"/>
  <c r="C15" i="4"/>
  <c r="L14" i="4"/>
  <c r="J14" i="4"/>
  <c r="H14" i="4"/>
  <c r="F14" i="4"/>
  <c r="D14" i="4"/>
  <c r="C13" i="4"/>
  <c r="K12" i="4"/>
  <c r="J12" i="4"/>
  <c r="I12" i="4"/>
  <c r="H12" i="4"/>
  <c r="G12" i="4"/>
  <c r="F12" i="4"/>
  <c r="E12" i="4"/>
  <c r="L11" i="4"/>
  <c r="J11" i="4"/>
  <c r="F11" i="4"/>
  <c r="D11" i="4"/>
  <c r="L10" i="4"/>
  <c r="K10" i="4"/>
  <c r="J10" i="4"/>
  <c r="I10" i="4"/>
  <c r="G10" i="4"/>
  <c r="F10" i="4"/>
  <c r="E10" i="4"/>
  <c r="L9" i="4"/>
  <c r="K9" i="4"/>
  <c r="J9" i="4"/>
  <c r="I9" i="4"/>
  <c r="G9" i="4"/>
  <c r="F9" i="4"/>
  <c r="E9" i="4"/>
  <c r="L8" i="4"/>
  <c r="J8" i="4"/>
  <c r="H8" i="4"/>
  <c r="F8" i="4"/>
  <c r="D8" i="4"/>
  <c r="C8" i="4"/>
  <c r="L7" i="4"/>
  <c r="J7" i="4"/>
  <c r="I7" i="4"/>
  <c r="H6" i="4"/>
  <c r="F6" i="4"/>
  <c r="E6" i="4"/>
  <c r="K5" i="4"/>
  <c r="G4" i="4"/>
  <c r="D4" i="4"/>
  <c r="C4" i="4"/>
  <c r="D24" i="3"/>
  <c r="C24" i="3"/>
  <c r="D17" i="3"/>
  <c r="C17" i="3"/>
  <c r="C16" i="3"/>
  <c r="D15" i="3"/>
  <c r="D14" i="3"/>
  <c r="C14" i="3"/>
  <c r="E12" i="3"/>
  <c r="E11" i="3"/>
  <c r="E9" i="3"/>
  <c r="E8" i="3"/>
  <c r="E4" i="3"/>
  <c r="G28" i="4"/>
  <c r="J41" i="5"/>
  <c r="H41" i="5"/>
  <c r="C14" i="5"/>
  <c r="G41" i="5"/>
  <c r="C81" i="5"/>
  <c r="D14" i="5"/>
  <c r="D41" i="5"/>
  <c r="D66" i="5"/>
  <c r="D81" i="5"/>
  <c r="E41" i="5"/>
  <c r="C92" i="5"/>
  <c r="E14" i="5"/>
  <c r="F41" i="5"/>
  <c r="J28" i="4"/>
  <c r="C28" i="4"/>
  <c r="K28" i="4"/>
  <c r="E28" i="4"/>
  <c r="F28" i="4"/>
  <c r="H28" i="4"/>
  <c r="D28" i="4"/>
  <c r="L28" i="4"/>
  <c r="I28" i="4"/>
  <c r="C26" i="3"/>
  <c r="D26" i="3"/>
  <c r="E26" i="3"/>
  <c r="F60" i="1"/>
  <c r="F4" i="1"/>
  <c r="F58" i="1"/>
  <c r="F133" i="1"/>
  <c r="E128" i="1"/>
  <c r="F128" i="1"/>
  <c r="F124" i="1"/>
  <c r="F134" i="1"/>
  <c r="E129" i="1"/>
  <c r="F129" i="1"/>
  <c r="F130" i="1"/>
  <c r="F135" i="1"/>
  <c r="F136" i="1"/>
  <c r="F137" i="1"/>
  <c r="F138" i="1"/>
</calcChain>
</file>

<file path=xl/sharedStrings.xml><?xml version="1.0" encoding="utf-8"?>
<sst xmlns="http://schemas.openxmlformats.org/spreadsheetml/2006/main" count="419" uniqueCount="225">
  <si>
    <t>MONTAJE DE ANCLA PARA TENSOR</t>
  </si>
  <si>
    <t>CARGA, TRANSPORTE Y DESCARGA DE POSTES H.A. 9 A 12 M</t>
  </si>
  <si>
    <t>U</t>
  </si>
  <si>
    <t>M</t>
  </si>
  <si>
    <t>MATERIALES</t>
  </si>
  <si>
    <t>PRECIO U</t>
  </si>
  <si>
    <t>EST-1CA</t>
  </si>
  <si>
    <t>EST-1CP</t>
  </si>
  <si>
    <t>EST-1CR</t>
  </si>
  <si>
    <t>AISLADOR TIPO ESPIGA (PIN), DE PORCELANA, CLASE ANSI 55-5, 15 KV.</t>
  </si>
  <si>
    <t>ESTRUCTURAS TRIFASICAS</t>
  </si>
  <si>
    <t>EST-3BA</t>
  </si>
  <si>
    <t>EST-3BD</t>
  </si>
  <si>
    <t>EST-3SA</t>
  </si>
  <si>
    <t>EST-3SD</t>
  </si>
  <si>
    <t>EST-3SP</t>
  </si>
  <si>
    <t>EST-3SR</t>
  </si>
  <si>
    <t>EST-3VA</t>
  </si>
  <si>
    <t>EST-3VD</t>
  </si>
  <si>
    <t>EST-3VP</t>
  </si>
  <si>
    <t>TAD-0TS</t>
  </si>
  <si>
    <t>TAT-0FS</t>
  </si>
  <si>
    <t>TAT-0TD</t>
  </si>
  <si>
    <t>TAT-0TS</t>
  </si>
  <si>
    <t>TAT-0VS</t>
  </si>
  <si>
    <t>AISLADOR DE RETENIDA, PORCELANA, CLASE ANSI 54-2</t>
  </si>
  <si>
    <t>PARARRAYOS</t>
  </si>
  <si>
    <t>PARARRAYOS CLASE DISTRIBUCION POLIMERICO, OXIDO METALICO, 10 KV, CON DESCONECTADOR</t>
  </si>
  <si>
    <t>ESTRIBO DE ALEACION DE Cu-Sn, PARA DERIVACION</t>
  </si>
  <si>
    <t>AISLADOR TIPO ROLLO, PORCELANA, 0,25 KV, CLASE ANSI 53-2</t>
  </si>
  <si>
    <t>VALORACION DE COMPONENTES DE LOS DIFERENTES RUBROS DEL PRESUPUESTO DE LA OBRA: TRIFASEAMIENTO DE LINEA AGUAS FRIAS DE MEDELLIN - RCTO. SAN VICENTE DE LAS LOMAS, PARROQUIA ZAPOTAL, CANTON VENTANAS.</t>
  </si>
  <si>
    <t xml:space="preserve">AISLADOR TIPO SUSPENSION, DE CAUCHO SILICONADO, CLASE ANSI DS-15, 15 KV </t>
  </si>
  <si>
    <t xml:space="preserve">HORQUILLA DE ACERO GALVANIZADO, PARA ANCLAJE 16 X 75 MM (5/8" X 3") </t>
  </si>
  <si>
    <t>TUERCA DE OJO OVALADO DE ACERO GALVANIZADO, PARA PERNO DE 16 MM (5/8")</t>
  </si>
  <si>
    <t>CONECTOR RANURA PARALELA Cu-Al BURNDY 2-4/0</t>
  </si>
  <si>
    <t>PERNO PIN PUNTA DE POSTE SIMPLE DE ACERO GALVANIZADO, 19 X 450 MM (3/4" X 18") CON ACCESORIOS DE SUJECION</t>
  </si>
  <si>
    <t>PERNO PIN PUNTA DE POSTE DOBLE DE ACERO GALVANIZADO, 19 X 450 MM  (3/4" X 18") CON ACCESORIOS DE SUJECION</t>
  </si>
  <si>
    <t>CONDUCTOR DESNUDO SOLIDO DE Al, PARA ATADURA, N°- 4 AWG (C/M)</t>
  </si>
  <si>
    <t>PERNO MAQUINA DE ACERO GALV, 16 x 51 MM, (5/8"X X2") CON TUERCA ARANDELA PLANA Y DE PRESION</t>
  </si>
  <si>
    <t>PIE DE AMIGO DE ACERO GALVANIZADO, PERFIL "L" DE 38 X 38 X 6 X 700 MM</t>
  </si>
  <si>
    <t xml:space="preserve">PERNO DE OJO ACERO GALVANIZADO, 16 X 254 MM, (5/8" X 10") CON 4 TUERCAS, 4 ARANDELAS PLANAS Y 4 DE PRESION </t>
  </si>
  <si>
    <t>ABRAZADERA DE ACERO GALVANIZADO, PLETINA SIMPLE (3 PERNOS), 38 X 4 X 140 MM (1 1/2" X 5/32" X 5 1/2")</t>
  </si>
  <si>
    <t>ABRAZADERA DE ACERO GALVANIZADO, PLETINA (4 PERNOS), 38 X 4 X 140 MM (1 1/2" X 5/32" X 5 1/2")</t>
  </si>
  <si>
    <t>GRAPA ANGULAR (DE SUSPENSION)  APERNADA DE ALEACION DE Al,  (6 - 4/0 AWG)</t>
  </si>
  <si>
    <t>GRAPA TERMINAL APERNADA TIPO PISTOLA, DE ALEACION DE Al, 6 - 3/0  CONDUCTOR ACSR</t>
  </si>
  <si>
    <t xml:space="preserve">PERNO ESPARRAGO O DE ROSCA CORRIDA DE ACERO GALV. 16 X 306 MM, (5/8" X 12"), CON 4 TUERCAS, 4 ARANDELAS PLANAS Y 4 DE PRESION </t>
  </si>
  <si>
    <t>PERNO ESPIGA PIN CORTO, DE ACERO GALV, 19 X 306 MM, (3/4" X 12") (35MM DIAMETRO DE LA ROSCA PARA ENRROSCAR EL AISLADOR PIN)</t>
  </si>
  <si>
    <t>PERNO U DE ACERO GALV, 16 X 152MM (5/8" X 6"), CON 2 TUERCAS, 2 ARANDELAS PLANAS Y 2 DE PRESION.</t>
  </si>
  <si>
    <t>ABRAZADERA DE ACERO GALVANIZADO, PLETINA DOBLE  (4 PERNOS), 38 x 4 x 160 MM (1 1/2" X 5/32" X 6 1/2")</t>
  </si>
  <si>
    <t>PIE DE AMIGO DE ACERO GALVANIZADO PERFIL "L" DE 38 X 38 X 6X1800 MM</t>
  </si>
  <si>
    <t>VARILLA DE ARMAR PREFORMADA SIMPLE, PARA CABLE DE ALUMINIO 2-4/0</t>
  </si>
  <si>
    <t>PERNO ESPIGA PIN CORTO, DE ACERO GALV, 19 X 305 MM, (3/4" X 12") (35MM DIAMETRO DE LA ROSCA PARA ENRROSCAR EL AISLADOR PIN)</t>
  </si>
  <si>
    <t>CRUCETA DE ACERO GALV. UNIVERSAL, PERFIL "L" 75 X 75 X 6 X 2400 MM (2 61/64" X 2 61/64" X 1/4" X 95")</t>
  </si>
  <si>
    <t>ABRAZADERA DE ACERO GALVANIZADO, PLETINA SIMPLE (3 PERNOS), 38 X 4 X 160 MM (1 1/2" X 5/32" X 6 1/2")</t>
  </si>
  <si>
    <t>CRUCETA DE ACERO GALV. UNIVERSAL, PERFIL "L" 75 X 75 X 6 X 2000 MM (2 61/64" X 2 61/64" X 1/4" x 79")</t>
  </si>
  <si>
    <t>PIE DE AMIGO DE ACERO GALVANIZADO, PERFIL "L" DE 38 X 38 X 6 X 1800 MM</t>
  </si>
  <si>
    <t xml:space="preserve">TENSORES Y ANCLAJE EN REDES DE DISTRIBUCION 240/120V (BAJA TENSION) </t>
  </si>
  <si>
    <t>RETENSION PREFORMADA PARA CABLE DE ACERO GALVANIZADO DE 9,51 MM (3/8")</t>
  </si>
  <si>
    <t>GUARDACABO DE ACERO GALVANIZADO, PARA CABLE DE ACERO 9,51 MM  (3/8")</t>
  </si>
  <si>
    <t>VARILLA DE ANCLAJE DE ACERO GALVANIZADO, TUERCA Y ARANDELA 16X1800 MM (5/8"X71")</t>
  </si>
  <si>
    <t>BLOQUE DE HORMIGON PARA ANCLA, CON AGUJERO DE 20 MM, DIAMETRO DE LA BASE 400 MM, ALTURA DE LA PARTE CILINDRICA 100 MM, ALTURA DE LA PARTE TRONCO CONICA 100 MM, DIAMETRO DE LA BASE SUPERIOR 150 MM</t>
  </si>
  <si>
    <t xml:space="preserve">BRAZO DE ACERO GALVANIZADO, TUBULAR, PARA TENSOR FAROL 51X1500 MM (2"X59") </t>
  </si>
  <si>
    <t>TENSORES Y ANCLAJE EN REDES DE DISTRIBUCION 13,8 KV (MEDIA TENSION)</t>
  </si>
  <si>
    <t>CABLE ACERO GALVANIZADO, GRADO SIEMENS MARTIN, 7 HILOS, 9,51 MM (3/8"), 3155Kgf (C/M)</t>
  </si>
  <si>
    <t xml:space="preserve">BRAZO DE ACERO GALVANIZADO, TUBULAR, PARA TENSOR FAROL 51 X 1500 MM (2"X59") </t>
  </si>
  <si>
    <t>TAT-0SS</t>
  </si>
  <si>
    <t>TAT-0PS</t>
  </si>
  <si>
    <t>GRAPA DE ALIACION DE Al EN CALIENTE, CON DERIVACION PARA LINEA CALIENTE, 6 a 2/0</t>
  </si>
  <si>
    <t xml:space="preserve">PIE DE AMIGO DE ACERO GALV, PERFIL "L" (38X38X6X700 MM) </t>
  </si>
  <si>
    <t>CRUCETA DE ACERO GALV, UNIVERSAL, PERFIL "L" (75 X 75 X 6 X 2000 MM)</t>
  </si>
  <si>
    <t>PERNO MAQUINA DE ACERO GALV, 16 x 51 MM, (5/8"X 2") CON TUERCA ARANDELA PLANA Y DE PRESION</t>
  </si>
  <si>
    <t xml:space="preserve">SUELDA EXOTERMICA 250 GRAMOS </t>
  </si>
  <si>
    <t>CONDUCTOR DE Cu, DENUDO 7 HILOS # 2 AWG, 19 HILOS.</t>
  </si>
  <si>
    <t xml:space="preserve">CONDUCTOR DE ALUMINIO DESNUDO CABLEADO ACSR  Nro. 2 </t>
  </si>
  <si>
    <t>BASTIDOR DE ACERO GALVANIZADO, 1 VIA, 38X4 MM (1 1/2" X 11/64") CON BASE</t>
  </si>
  <si>
    <t>ESTRUCTURAS EN REDES AEREAS DE DISTRIBUCION 0 VOLTIOS (NEUTRO)</t>
  </si>
  <si>
    <t>ESE-1EP</t>
  </si>
  <si>
    <t>ESE-1ER</t>
  </si>
  <si>
    <t>ESE-1ED</t>
  </si>
  <si>
    <t>RETENSION PREFORMADA PARA CONDUCTOR DE Al Nro. 1/0 AWG</t>
  </si>
  <si>
    <t xml:space="preserve">SECCIONAMIENTOS Y PROTECCION DE REDES DE DISTRIBUCION 13,8 KV (MEDIO VOLTAJE) </t>
  </si>
  <si>
    <t>SECCIONADOR TIPO ABIERTO, CLASE 15 KV, 100 A, CON DISPOSITIVO DE ROMPEARCO</t>
  </si>
  <si>
    <t>SECCIONADOR TIPO ABIERTO, CLASE 15 KV, 200 A, CON DISPOSITIVO DE ROMPEARCO</t>
  </si>
  <si>
    <t>CRUCETA DE ACERO GALV, UNIVERSAL, PERFIL "L" (75 X 75 X 6 X 1200 MM)</t>
  </si>
  <si>
    <t>VARILLA PARA PUESTA A TIERRA TIPO COPPERWELD, 16 X 1800 MM (5/8" X 71") DE ALTA CAMADA</t>
  </si>
  <si>
    <t>TAT-0TS (TENSOR A TIERRA - SIMPLE)</t>
  </si>
  <si>
    <t>TAT-0TD  (TENSOR A TIERRA - DOBLE)</t>
  </si>
  <si>
    <t>TAT-0FS  (TENSOR FAROL - SIMPLE)</t>
  </si>
  <si>
    <t>TAT-0PS (TENSOR POSTE A POSTE - SIMPLE)</t>
  </si>
  <si>
    <t>TAT-0VS (TENSOR EN "V"  A TIERRA - SIMPLE)</t>
  </si>
  <si>
    <t>TAT-0SS (TENSOR POSTE A POSTE EN "V"  - SIMPLE)</t>
  </si>
  <si>
    <t>ESTRUCTURA EST - 3BA</t>
  </si>
  <si>
    <t>ESTRUCTURA EST - 3BD</t>
  </si>
  <si>
    <t>ESTRUCTURA EST - 3VP</t>
  </si>
  <si>
    <t>ESTRUCTURA EST - 3VA</t>
  </si>
  <si>
    <t>PO0-0HC12_500 (POSTE CIRCULAR H. A.  12 M X 500 KG)</t>
  </si>
  <si>
    <t>CO0-0B2/0 (CONDUCTOR DE ALUMINIO DESNUDO CABLEADO ACSR # 2/0)</t>
  </si>
  <si>
    <t>CO0-0B1/0 (CONDUCTOR DE ALUMINIO DESNUDO CABLEADO ACSR # 1/0)</t>
  </si>
  <si>
    <t>TAD-0TS (TENSOR A TIERRA - SIMPLE EN BAJA TENSION)</t>
  </si>
  <si>
    <t xml:space="preserve">ESTRUCTURA ESE - 1EP (0 VOLTIOS, NEUTRO) </t>
  </si>
  <si>
    <t>ESTRUCTURA ESE - 1ER (0 VOLTIOS, NEUTRO)</t>
  </si>
  <si>
    <t>ESTRUCTURA ESE - 1ED (0 VOLTIOS, NEUTRO)</t>
  </si>
  <si>
    <t>SPT-1E100_125R</t>
  </si>
  <si>
    <t>SPT-3E 200_125R</t>
  </si>
  <si>
    <t>SPT-1F10H (TIRAFUSIBLE  CABEZA REMOVIBLE DE 10 A. TIPO H)</t>
  </si>
  <si>
    <t>CRUCETA DE ACERO GALV. UNIVERSAL, PERFIL "L" 75 X 75 X 6 X 4300 MM (2 61/64" X 2 61/64" X 1/4" X 169")</t>
  </si>
  <si>
    <t>EST-3HD</t>
  </si>
  <si>
    <t>PUESTAS A TIERRA</t>
  </si>
  <si>
    <t>PUESTA A TIERRA</t>
  </si>
  <si>
    <t>ESTRUCTURA EST - 1CR</t>
  </si>
  <si>
    <t>ESTRUCTURA EST - 3VD</t>
  </si>
  <si>
    <t>ESTRUCTURA EST - 3HD</t>
  </si>
  <si>
    <t>PUESTA A TIERRA EN REDES DE DISTRIBUCION (NEUTRO)</t>
  </si>
  <si>
    <t>TUBO DE 1/2" CONDUIT EMT PARA INSTALACIONES</t>
  </si>
  <si>
    <t>DESBROCE,  ZONA CON POCA VEGETACION</t>
  </si>
  <si>
    <t>REPLANTEO (ZONA RURAL)</t>
  </si>
  <si>
    <t>EXCAVACION PARA POSTES O ANCLAS TERRENO NORMAL</t>
  </si>
  <si>
    <t>IZADO DE POSTES H.A. DE 9 A 12 M H. A., CON GRUA</t>
  </si>
  <si>
    <t>IZADO DE POSTES H.A. DE 14 M H. A., CON GRUA</t>
  </si>
  <si>
    <t>MONTAJE DE ESTRUCTURA EST-1CR</t>
  </si>
  <si>
    <t>MONTAJE DE ESTRUCTURA EST-3BA</t>
  </si>
  <si>
    <t>MONTAJE DE ESTRUCTURA EST-3BD</t>
  </si>
  <si>
    <t>MONTAJE DE ESTRUCTURA EST-3VP</t>
  </si>
  <si>
    <t>MONTAJE DE ESTRUCTURA EST-3VD</t>
  </si>
  <si>
    <t>MONTAJE DE ESTRUCTURA EST-3HD</t>
  </si>
  <si>
    <t>MONTAJE DE ESTRUCTURA ESD-1ED</t>
  </si>
  <si>
    <t>MONTAJE DE ESTRUCTURA ESE-1EP</t>
  </si>
  <si>
    <t>MONTAJE DE ESTRUCTURA ESE-1ER</t>
  </si>
  <si>
    <t>INSTALACION DE SECCIONAMIENTO 1F</t>
  </si>
  <si>
    <t>INSTALACION DE SECCIONAMIENTO 3F</t>
  </si>
  <si>
    <t>TENDIDO REGULADO Y AMARRE DE CONDUCTOR # 2/0 AWG</t>
  </si>
  <si>
    <t>TENDIDO REGULADO Y AMARRE DE CONDUCTOR # 1/0 AWG</t>
  </si>
  <si>
    <t>ESTRUCTURA EST - 3SP</t>
  </si>
  <si>
    <t>ESTRUCTURA EST - 3SA</t>
  </si>
  <si>
    <t>ESTRUCTURA EST - 3SR</t>
  </si>
  <si>
    <t>ESTRUCTURA EST - 3SD</t>
  </si>
  <si>
    <t>MONTAJE DE ESTRUCTURA EST-3SP</t>
  </si>
  <si>
    <t>MONTAJE DE ESTRUCTURA EST-3SA</t>
  </si>
  <si>
    <t>MONTAJE DE ESTRUCTURA EST-3SR</t>
  </si>
  <si>
    <t>MONTAJE DE ESTRUCTURA EST-3SD</t>
  </si>
  <si>
    <t>ESTRUCTURA EST - 1CP</t>
  </si>
  <si>
    <t>MONTAJE DE ESTRUCTURA EST-1CP</t>
  </si>
  <si>
    <t>MONTAJE DE ESTRUCTURA EST-1CA</t>
  </si>
  <si>
    <t>ESTRUCTURA EST - 1CA</t>
  </si>
  <si>
    <t>INSTALACION DE TENSORES 0TS, A TIERRA SIMPLE (INST. CABLE TENSOR Y ACCESORIOS)</t>
  </si>
  <si>
    <t>INSTALACION DE TENSORES 0TD, A TIERRA DOBLE  (INST. CABLE TENSOR Y ACCESORIOS)</t>
  </si>
  <si>
    <t>INSTALACION DE TENSORES 0FS, FAROL SIMPLE  (INST. CABLE TENSOR Y ACCESORIOS)</t>
  </si>
  <si>
    <t>INSTALACION DE TENSORES 0PS, POSTE A POSTE SIMPLE (INST. CABLE TENSOR Y ACCESORIOS)</t>
  </si>
  <si>
    <t>INSTALACION DE TENSORES 0VS, EN V ATIERRA SIMPLE (INST. CABLE TENSOR Y ACCESORIOS)</t>
  </si>
  <si>
    <t>INSTALACION DE TENSORES 0SS, POSTE A POSTE EN V SIMPLE (INST. CABLE TENSOR Y ACCESORIOS)</t>
  </si>
  <si>
    <t>INSTALACION DE TENSORES TAD- 0TS, A TIERRA SIMPLE (INST. CABLE TENSOR Y ACCESORIOS) EN BAJA TENSION</t>
  </si>
  <si>
    <t>INTALACION DE DE PUESTA A TIERRA</t>
  </si>
  <si>
    <t>RETIRO DE POSTES H.A. DE 9 A 12 M H. A., CON GRUA</t>
  </si>
  <si>
    <t>RETIRO DE CONDUCTOR # 2 AWG</t>
  </si>
  <si>
    <t>RETIRO DE CONDUCTOR # 4 AWG</t>
  </si>
  <si>
    <t>RETIRO DE ESTRUCTURA EST-1CP</t>
  </si>
  <si>
    <t>RETIRO DE ESTRUCTURA EST-1CA</t>
  </si>
  <si>
    <t>RETIRO DE ESTRUCTURA EST-1CR</t>
  </si>
  <si>
    <t>RETIRO DE ESTRUCTURA EST-1CD</t>
  </si>
  <si>
    <t>RETIRO DE SECCIONADOR 1F</t>
  </si>
  <si>
    <t>RETIRO DE PARARRAYOS 1F</t>
  </si>
  <si>
    <t>RETIRO DE ANCLA PARA TENSOR (NO SE RETIRA EL ANCLA, SE DEBE CORTAR LA VARILLA DE ANCLAJE DE MODO QUE NO CAUSE DAÑO)</t>
  </si>
  <si>
    <t>APLOMADA DE POSTES EXISTENTES</t>
  </si>
  <si>
    <t>KM</t>
  </si>
  <si>
    <t>MONTAJE DE ESTRUCTURA EST-3VA</t>
  </si>
  <si>
    <t>SECCIONADOR PORTAFUSIBLE UNIPOLAR TIPO ABIERTO 15 KV, 100 A.  CON ROMPEARCO</t>
  </si>
  <si>
    <t>SPT-3E200_R (PARA TRES FASES-CON SECCIONADORES PORTAFUSIBLES UNIPOLARES TIPO ABIERTO 15 KV, 200 A. CON ROMPEARCO)</t>
  </si>
  <si>
    <t>SPT-3P10_R (PARA TRES FASES-CON PARARRAYOS TIPO DISTRIBUCION POLIMERICOS, OXIDO METALICO, 10 KV CON DESCARGADORES)</t>
  </si>
  <si>
    <t>SPT-3P10_R</t>
  </si>
  <si>
    <t>DESCRIPCION DEL RUBRO</t>
  </si>
  <si>
    <t>UNIDAD</t>
  </si>
  <si>
    <t>CANTIDAD</t>
  </si>
  <si>
    <t>PRECIO UNITARIO   ($)</t>
  </si>
  <si>
    <t>PRECIO TOTAL  ($)</t>
  </si>
  <si>
    <t>SUBTOTAL MATERIALES</t>
  </si>
  <si>
    <t>MANO DE OBRA</t>
  </si>
  <si>
    <t>SUBTOTAL MANO DE OBRA</t>
  </si>
  <si>
    <t xml:space="preserve">TRANSPORTE </t>
  </si>
  <si>
    <t>SUBTOTAL TRANSPORTE</t>
  </si>
  <si>
    <t>SUBTOTOTAL MATERIALES</t>
  </si>
  <si>
    <t>SUBTOTAL TRASPORTE</t>
  </si>
  <si>
    <t>IVA (14 %)</t>
  </si>
  <si>
    <t>PO0-0HC14 _500 (POSTES CIRCULAR H.A. 14 M X 500 KG)</t>
  </si>
  <si>
    <t>SPT-1F5H (TIRAFUSIBLE  CABEZA REMOVIBLE DE 5 A. TIPO H)</t>
  </si>
  <si>
    <t>GRAPA DE ALEACION DE Al EN CALIENTE, CON DERIVACION PARA LINEA CALIENTE, 6 a 2/0</t>
  </si>
  <si>
    <t>INSTALACION DE PARARRAYO 3F (INCLUYE PUESTA A TIERRA)</t>
  </si>
  <si>
    <t>VARILLA DE ARMAR PREFORMADA SIMPLE, PARA CABLE DE ALUMINIO 2-2/0</t>
  </si>
  <si>
    <t>CONECTOR DE ALEACION DE ALUMINIO, COMPRESION TIPO "H" 2-4/0</t>
  </si>
  <si>
    <t>CONECTOR DE ALUMINIO, COMPRESION TIPO "H"  2-4/0</t>
  </si>
  <si>
    <t>CONECTOR DE ALEACION DE ALUMINIO, COMPRESION TIPO "H"   2-4/0</t>
  </si>
  <si>
    <t>CONECTOR DE ALEACION DE ALUMINIO, COMPRESION TIPO "H"</t>
  </si>
  <si>
    <t>RETIRO DE POSTES H.A. DE 14 M H. A., CON GRUA</t>
  </si>
  <si>
    <t>RETIRO DE CONDUCTOR # 1/0</t>
  </si>
  <si>
    <t>RETIRO DE CONDUCTOR # 2/0 WG</t>
  </si>
  <si>
    <t>RETIRO DE CONDUCTOR # 4/0 WG</t>
  </si>
  <si>
    <t>RETIRO DE ESTRUCTURA EST-1BA</t>
  </si>
  <si>
    <t>RETIRO DE ESTRUCTURA EST-1BD</t>
  </si>
  <si>
    <t>RETIRO DE ESTRUCTURA ESE-1ER</t>
  </si>
  <si>
    <t>RETIRO DE ESTRUCTURA ESE-1EP</t>
  </si>
  <si>
    <t>RETIRO DE ESTRUCTURA ESE-1ED</t>
  </si>
  <si>
    <t>RETIRO DE TENSORES 0TS, A TIERRA SIMPLE ( CABLE TENSOR Y ACCESORIOS)</t>
  </si>
  <si>
    <t>RETIRO DE TENSORES 0TD, A TIERRA DOBLE  (CABLE TENSOR Y ACCESORIOS)</t>
  </si>
  <si>
    <t>RETIRO DE TENSORES 0FS FAROL SIMPLE  ( CABLE TENSOR Y ACCESORIOS)</t>
  </si>
  <si>
    <t>RETIRO DE TENSORES 0VS, A TIERRA SIMPLE  (CABLE TENSOR Y ACCESORIOS)</t>
  </si>
  <si>
    <t>RETIRO DE TENSORES TAD-0TS  A TIERRA SIMPLE (CABLE TENSOR Y ACCESORIOS) EN BAJA TENSION</t>
  </si>
  <si>
    <t>CARGA, TRANSPORTE Y DESCARGA DE POSTES H.A. 14 M</t>
  </si>
  <si>
    <t>RETIRO DE ESTRUCTURA EST-3CR</t>
  </si>
  <si>
    <t xml:space="preserve">RETIRO DE ESTRUCTURA ESE-3CP </t>
  </si>
  <si>
    <t xml:space="preserve">RETIRO DE ESTRUCTURA ESE-3CA </t>
  </si>
  <si>
    <t>RETIRO DE ESTRUCTURA ESE-3CD</t>
  </si>
  <si>
    <t xml:space="preserve">TRANSPORTE DE MATERIALES </t>
  </si>
  <si>
    <t>TRANSPORTE DE MANO DE OBRA</t>
  </si>
  <si>
    <r>
      <rPr>
        <b/>
        <sz val="11"/>
        <color rgb="FF000000"/>
        <rFont val="Calibri"/>
        <family val="2"/>
      </rPr>
      <t>NOTA Nro. 1</t>
    </r>
    <r>
      <rPr>
        <sz val="11"/>
        <color rgb="FF000000"/>
        <rFont val="Calibri"/>
        <family val="2"/>
      </rPr>
      <t xml:space="preserve">: Según consta  en el texto del Ofico Nro. MEER-SDCE-2017-0345-OF, de fecha 24 de marzo del 2017,  y sus Anexos; el valor asignado para la ejecución de este proyecto es de $190,721,93 (valor sin IVA), cuyo financiamiento proviene de los saldos de las liquidaciones del préstamo AFD (Agencia Francesa de Desarrollo).    </t>
    </r>
  </si>
  <si>
    <t>ESTRUCTURAS MONOFASICAS EN MEDIA TENSION</t>
  </si>
  <si>
    <t xml:space="preserve">           Ing. Carlos Ordoñez Cedeño                                               Ing. Jacinto Alvarado Ortega                                     Julio Ramón Velasco</t>
  </si>
  <si>
    <t xml:space="preserve">                Lider de Alumbrado Público                       Especialista de Construcciones y Fiscalización                        Director  Técnico</t>
  </si>
  <si>
    <t>RESUMEN DE VALORES ECONOMICOS DE ESTE PRESUPUESTO REFRENCIAL</t>
  </si>
  <si>
    <t xml:space="preserve">VALOR TOTAL INCLUIDO EL IVA </t>
  </si>
  <si>
    <t xml:space="preserve">TOTAL  (MATERIALES, MANO DE OBRA Y TRANSPORTE), SIN INCLUIR EL IVA </t>
  </si>
  <si>
    <t>RUBRO Nro.</t>
  </si>
  <si>
    <t xml:space="preserve">PRESUPUESTO REFERENCIAL DEL PROCESO DE CONTRATACION: AFD-RSND-CNELLRS-LPNO-006; OBJETO: CONSTRUCCION DEL TRIFASEAMIENTO DE LINEA  AGUAS FRIAS DE MEDELLIN - RCTO. SAN VICENTE DE LAS LOMAS, PARROQUIA ZAPOTAL, CANTON VENTANAS </t>
  </si>
  <si>
    <t>SPT-3F50K (PARA TRES FASES TIRAFUSIBLES, CABEZAS REMOVIBLES DE 50 A TIPO K)</t>
  </si>
  <si>
    <t>SPT-3F25K (PARA TRES FASES TIRAFUSIBLES, CABEZAS REMOVIBLES DE 25 A TIPO K)</t>
  </si>
  <si>
    <r>
      <rPr>
        <b/>
        <sz val="11"/>
        <color rgb="FF000000"/>
        <rFont val="Calibri"/>
        <family val="2"/>
      </rPr>
      <t>NOTA Nro. 3</t>
    </r>
    <r>
      <rPr>
        <sz val="11"/>
        <color rgb="FF000000"/>
        <rFont val="Calibri"/>
        <family val="2"/>
      </rPr>
      <t xml:space="preserve">: Considerando que el proyecto se ejecutará en Zona Rural siguiendo la vía de acceso en  donde no existe mayor concentración de viviendas, por lo que existe riesgo de robo del conductor del neutro; consecuentemente, se ha previsto que este  conductor sea instalado en el extremo superior de los postes.   </t>
    </r>
  </si>
  <si>
    <r>
      <rPr>
        <b/>
        <sz val="11"/>
        <color rgb="FF000000"/>
        <rFont val="Calibri"/>
        <family val="2"/>
      </rPr>
      <t>Nota Nro. 2</t>
    </r>
    <r>
      <rPr>
        <sz val="11"/>
        <color rgb="FF000000"/>
        <rFont val="Calibri"/>
        <family val="2"/>
      </rPr>
      <t xml:space="preserve">: Para la ejecución completa de este Proyecto se requieren: 71 postes de 12 m x 500 Kg  y 7 postes de 14 m x 500 Kg; por lo que, considerando que el monto asigando es unicamnete $190.721, 93 (valor sin IVA); la Entidad contratante desde su Bodega entregará al Contratista que resulte adjudicado: 12 postes de 12 m x 500 kg; y, de ser el caso, ciertos materiales adicionales, a fin de que la obra quede completa y tecnicamente bien ejecutada.  Igualmente, por las razones antes mencionadas, unicamente se ha considerado el desmontaje de los materiles existentes, en la Línea monofásica: Troncal Ventanas - Zapotal hasta el el Recinto Aguas de Medellin.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</si>
</sst>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quot;$&quot;\ #,##0.00"/>
    <numFmt numFmtId="166" formatCode="&quot;$&quot;\ #,##0.0000"/>
  </numFmts>
  <fonts count="10" x14ac:knownFonts="1">
    <font>
      <sz val="11"/>
      <color rgb="FF000000"/>
      <name val="Calibri"/>
      <family val="2"/>
    </font>
    <font>
      <sz val="10"/>
      <name val="Arial"/>
      <family val="2"/>
    </font>
    <font>
      <b/>
      <sz val="11"/>
      <color rgb="FF000000"/>
      <name val="Calibri"/>
      <family val="2"/>
    </font>
    <font>
      <b/>
      <sz val="10"/>
      <color rgb="FF000000"/>
      <name val="Calibri"/>
      <family val="2"/>
    </font>
    <font>
      <sz val="10"/>
      <color theme="1"/>
      <name val="Calibri"/>
      <family val="2"/>
      <scheme val="minor"/>
    </font>
    <font>
      <sz val="10"/>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4"/>
      <color rgb="FF000000"/>
      <name val="Calibri"/>
      <family val="2"/>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rgb="FF3C3C3C"/>
      </left>
      <right style="thin">
        <color rgb="FF3C3C3C"/>
      </right>
      <top style="thin">
        <color rgb="FF3C3C3C"/>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style="medium">
        <color auto="1"/>
      </top>
      <bottom/>
      <diagonal/>
    </border>
    <border>
      <left style="medium">
        <color indexed="64"/>
      </left>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style="medium">
        <color auto="1"/>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rgb="FF3C3C3C"/>
      </right>
      <top style="thin">
        <color rgb="FF3C3C3C"/>
      </top>
      <bottom/>
      <diagonal/>
    </border>
    <border>
      <left style="thin">
        <color rgb="FF3C3C3C"/>
      </left>
      <right style="medium">
        <color indexed="64"/>
      </right>
      <top style="thin">
        <color rgb="FF3C3C3C"/>
      </top>
      <bottom/>
      <diagonal/>
    </border>
    <border>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medium">
        <color auto="1"/>
      </right>
      <top/>
      <bottom/>
      <diagonal/>
    </border>
    <border>
      <left style="medium">
        <color auto="1"/>
      </left>
      <right/>
      <top style="thin">
        <color auto="1"/>
      </top>
      <bottom/>
      <diagonal/>
    </border>
    <border>
      <left style="medium">
        <color auto="1"/>
      </left>
      <right/>
      <top style="thin">
        <color auto="1"/>
      </top>
      <bottom style="medium">
        <color auto="1"/>
      </bottom>
      <diagonal/>
    </border>
  </borders>
  <cellStyleXfs count="2">
    <xf numFmtId="0" fontId="0" fillId="0" borderId="0"/>
    <xf numFmtId="0" fontId="1" fillId="0" borderId="0"/>
  </cellStyleXfs>
  <cellXfs count="208">
    <xf numFmtId="0" fontId="0" fillId="0" borderId="0" xfId="0"/>
    <xf numFmtId="164" fontId="0" fillId="0" borderId="0" xfId="0" applyNumberFormat="1"/>
    <xf numFmtId="0" fontId="4" fillId="0" borderId="7" xfId="0" applyFont="1" applyFill="1" applyBorder="1"/>
    <xf numFmtId="165" fontId="4" fillId="0" borderId="8" xfId="0" applyNumberFormat="1" applyFont="1" applyFill="1" applyBorder="1" applyAlignment="1">
      <alignment horizontal="center" vertical="center"/>
    </xf>
    <xf numFmtId="0" fontId="4" fillId="0" borderId="10" xfId="0" applyFont="1" applyFill="1" applyBorder="1"/>
    <xf numFmtId="165" fontId="4" fillId="0" borderId="1" xfId="0" applyNumberFormat="1" applyFont="1" applyFill="1" applyBorder="1" applyAlignment="1">
      <alignment horizontal="center" vertical="center"/>
    </xf>
    <xf numFmtId="165" fontId="0" fillId="0" borderId="1" xfId="0" applyNumberFormat="1" applyFill="1" applyBorder="1" applyAlignment="1">
      <alignment horizontal="center" vertical="center"/>
    </xf>
    <xf numFmtId="0" fontId="4" fillId="0" borderId="10" xfId="0" applyFont="1" applyFill="1" applyBorder="1" applyAlignment="1">
      <alignment horizontal="left" wrapText="1"/>
    </xf>
    <xf numFmtId="0" fontId="4" fillId="0" borderId="10" xfId="0" applyFont="1" applyFill="1" applyBorder="1" applyAlignment="1">
      <alignment vertical="center" wrapText="1"/>
    </xf>
    <xf numFmtId="0" fontId="4" fillId="0" borderId="13" xfId="0" applyFont="1" applyFill="1" applyBorder="1" applyAlignment="1">
      <alignment horizontal="left" vertical="center" wrapText="1"/>
    </xf>
    <xf numFmtId="165" fontId="4" fillId="0" borderId="15" xfId="0" applyNumberFormat="1" applyFont="1" applyFill="1" applyBorder="1" applyAlignment="1">
      <alignment horizontal="center" vertical="center"/>
    </xf>
    <xf numFmtId="165" fontId="0" fillId="0" borderId="8" xfId="0" applyNumberFormat="1" applyFill="1" applyBorder="1" applyAlignment="1">
      <alignment horizontal="center" vertical="center"/>
    </xf>
    <xf numFmtId="165" fontId="0" fillId="0" borderId="15" xfId="0" applyNumberFormat="1" applyFill="1" applyBorder="1" applyAlignment="1">
      <alignment horizontal="center" vertical="center"/>
    </xf>
    <xf numFmtId="165" fontId="7" fillId="0" borderId="0" xfId="0" applyNumberFormat="1" applyFont="1" applyFill="1" applyAlignment="1">
      <alignment horizontal="center" vertical="center"/>
    </xf>
    <xf numFmtId="0" fontId="4" fillId="0" borderId="25" xfId="0" applyFont="1" applyFill="1" applyBorder="1"/>
    <xf numFmtId="165" fontId="4" fillId="0" borderId="22" xfId="0" applyNumberFormat="1" applyFont="1" applyFill="1" applyBorder="1" applyAlignment="1">
      <alignment horizontal="center" vertical="center"/>
    </xf>
    <xf numFmtId="0" fontId="4" fillId="0" borderId="10" xfId="0" applyFont="1" applyFill="1" applyBorder="1" applyAlignment="1">
      <alignment horizontal="left" vertical="center" wrapText="1"/>
    </xf>
    <xf numFmtId="165" fontId="0" fillId="0" borderId="20" xfId="0" applyNumberFormat="1" applyFill="1" applyBorder="1" applyAlignment="1">
      <alignment horizontal="center" vertical="center"/>
    </xf>
    <xf numFmtId="0" fontId="4" fillId="0" borderId="0" xfId="0" applyFont="1" applyFill="1"/>
    <xf numFmtId="165" fontId="4" fillId="0" borderId="0" xfId="0" applyNumberFormat="1" applyFont="1" applyFill="1" applyAlignment="1">
      <alignment horizontal="center" vertical="center"/>
    </xf>
    <xf numFmtId="165" fontId="0" fillId="0" borderId="18" xfId="0" applyNumberFormat="1" applyFill="1" applyBorder="1" applyAlignment="1">
      <alignment horizontal="center" vertical="center"/>
    </xf>
    <xf numFmtId="165" fontId="0" fillId="0" borderId="17" xfId="0" applyNumberFormat="1" applyFill="1" applyBorder="1" applyAlignment="1">
      <alignment horizontal="center" vertical="center"/>
    </xf>
    <xf numFmtId="165" fontId="0" fillId="0" borderId="21" xfId="0" applyNumberFormat="1"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165" fontId="0" fillId="0" borderId="12" xfId="0" applyNumberFormat="1" applyFill="1" applyBorder="1" applyAlignment="1">
      <alignment horizontal="center" vertical="center"/>
    </xf>
    <xf numFmtId="165" fontId="0" fillId="0" borderId="26" xfId="0" applyNumberFormat="1" applyFill="1" applyBorder="1" applyAlignment="1">
      <alignment horizontal="center" vertical="center"/>
    </xf>
    <xf numFmtId="165" fontId="0" fillId="0" borderId="22" xfId="0" applyNumberFormat="1" applyFill="1" applyBorder="1" applyAlignment="1">
      <alignment horizontal="center" vertical="center"/>
    </xf>
    <xf numFmtId="165" fontId="0" fillId="0" borderId="23" xfId="0" applyNumberFormat="1" applyFill="1" applyBorder="1" applyAlignment="1">
      <alignment horizontal="center" vertical="center"/>
    </xf>
    <xf numFmtId="0" fontId="0" fillId="0" borderId="22" xfId="0" applyFill="1" applyBorder="1" applyAlignment="1">
      <alignment horizontal="center" vertical="center"/>
    </xf>
    <xf numFmtId="0" fontId="0" fillId="0" borderId="0" xfId="0" applyFill="1"/>
    <xf numFmtId="0" fontId="4" fillId="0" borderId="10" xfId="0" applyFont="1" applyFill="1" applyBorder="1" applyAlignment="1">
      <alignment vertical="center"/>
    </xf>
    <xf numFmtId="0" fontId="4" fillId="0" borderId="1" xfId="0" applyFont="1" applyFill="1" applyBorder="1"/>
    <xf numFmtId="165" fontId="0" fillId="0" borderId="9" xfId="0" applyNumberFormat="1" applyFill="1" applyBorder="1" applyAlignment="1">
      <alignment horizontal="center" vertical="center"/>
    </xf>
    <xf numFmtId="165" fontId="0" fillId="0" borderId="27" xfId="0" applyNumberFormat="1" applyFill="1" applyBorder="1" applyAlignment="1">
      <alignment horizontal="center" vertical="center"/>
    </xf>
    <xf numFmtId="165" fontId="0" fillId="0" borderId="16" xfId="0" applyNumberFormat="1" applyFill="1" applyBorder="1" applyAlignment="1">
      <alignment horizontal="center" vertical="center"/>
    </xf>
    <xf numFmtId="165" fontId="0" fillId="0" borderId="8" xfId="0" applyNumberFormat="1" applyFill="1" applyBorder="1" applyAlignment="1">
      <alignment horizontal="center"/>
    </xf>
    <xf numFmtId="0" fontId="0" fillId="0" borderId="7" xfId="0" applyFill="1" applyBorder="1"/>
    <xf numFmtId="0" fontId="0" fillId="0" borderId="10" xfId="0" applyFill="1" applyBorder="1"/>
    <xf numFmtId="165" fontId="0" fillId="0" borderId="1" xfId="0" applyNumberFormat="1" applyFill="1" applyBorder="1" applyAlignment="1">
      <alignment horizontal="center"/>
    </xf>
    <xf numFmtId="0" fontId="0" fillId="0" borderId="10" xfId="0" applyFill="1" applyBorder="1" applyAlignment="1">
      <alignment horizontal="left" wrapText="1"/>
    </xf>
    <xf numFmtId="0" fontId="0" fillId="0" borderId="13" xfId="0" applyFill="1" applyBorder="1"/>
    <xf numFmtId="165" fontId="0" fillId="0" borderId="15" xfId="0" applyNumberFormat="1" applyFill="1" applyBorder="1" applyAlignment="1">
      <alignment horizontal="center"/>
    </xf>
    <xf numFmtId="0" fontId="6" fillId="0" borderId="6" xfId="0" applyFont="1" applyFill="1" applyBorder="1" applyAlignment="1">
      <alignment horizontal="center"/>
    </xf>
    <xf numFmtId="165" fontId="7" fillId="0" borderId="0" xfId="0" applyNumberFormat="1" applyFont="1" applyFill="1" applyAlignment="1">
      <alignment horizontal="center"/>
    </xf>
    <xf numFmtId="165" fontId="0" fillId="0" borderId="0" xfId="0" applyNumberFormat="1" applyFill="1" applyAlignment="1">
      <alignment horizontal="center"/>
    </xf>
    <xf numFmtId="165" fontId="0" fillId="0" borderId="20" xfId="0" applyNumberFormat="1" applyFill="1" applyBorder="1" applyAlignment="1">
      <alignment horizontal="center"/>
    </xf>
    <xf numFmtId="0" fontId="0" fillId="0" borderId="19" xfId="0" applyFill="1" applyBorder="1"/>
    <xf numFmtId="0" fontId="0" fillId="0" borderId="15" xfId="0" applyFill="1" applyBorder="1" applyAlignment="1">
      <alignment horizontal="center"/>
    </xf>
    <xf numFmtId="165" fontId="0" fillId="0" borderId="17" xfId="0" applyNumberFormat="1" applyFill="1" applyBorder="1" applyAlignment="1">
      <alignment horizontal="center"/>
    </xf>
    <xf numFmtId="165" fontId="0" fillId="0" borderId="18" xfId="0" applyNumberFormat="1" applyFill="1" applyBorder="1" applyAlignment="1">
      <alignment horizontal="center"/>
    </xf>
    <xf numFmtId="0" fontId="6" fillId="0" borderId="3" xfId="0" applyFont="1" applyFill="1" applyBorder="1" applyAlignment="1">
      <alignment horizontal="center"/>
    </xf>
    <xf numFmtId="0" fontId="4" fillId="0" borderId="19" xfId="0" applyFont="1" applyFill="1" applyBorder="1"/>
    <xf numFmtId="0" fontId="0" fillId="0" borderId="0" xfId="0" applyBorder="1"/>
    <xf numFmtId="0" fontId="0" fillId="0" borderId="20" xfId="0" applyFill="1" applyBorder="1" applyAlignment="1">
      <alignment horizontal="center"/>
    </xf>
    <xf numFmtId="0" fontId="0" fillId="0" borderId="21" xfId="0" applyFill="1" applyBorder="1" applyAlignment="1">
      <alignment horizontal="center"/>
    </xf>
    <xf numFmtId="0" fontId="0" fillId="0" borderId="1" xfId="0" applyFill="1" applyBorder="1" applyAlignment="1">
      <alignment horizontal="center"/>
    </xf>
    <xf numFmtId="165" fontId="2" fillId="0" borderId="0" xfId="0" applyNumberFormat="1" applyFont="1" applyAlignment="1">
      <alignment horizont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165" fontId="2" fillId="0" borderId="0" xfId="0" applyNumberFormat="1" applyFont="1" applyAlignment="1">
      <alignment horizontal="center" vertical="center"/>
    </xf>
    <xf numFmtId="0" fontId="7" fillId="0" borderId="29" xfId="0" applyFont="1" applyFill="1" applyBorder="1" applyAlignment="1">
      <alignment horizontal="center"/>
    </xf>
    <xf numFmtId="0" fontId="4" fillId="0" borderId="30" xfId="0" applyFont="1" applyFill="1" applyBorder="1"/>
    <xf numFmtId="165" fontId="4" fillId="0" borderId="31" xfId="0" applyNumberFormat="1" applyFont="1" applyFill="1" applyBorder="1" applyAlignment="1">
      <alignment horizontal="center" vertical="center"/>
    </xf>
    <xf numFmtId="165" fontId="0" fillId="0" borderId="14" xfId="0" applyNumberFormat="1" applyBorder="1" applyAlignment="1">
      <alignment horizontal="center" vertical="center"/>
    </xf>
    <xf numFmtId="0" fontId="6" fillId="0" borderId="0" xfId="0" applyFont="1" applyFill="1" applyBorder="1" applyAlignment="1">
      <alignment horizontal="center"/>
    </xf>
    <xf numFmtId="165" fontId="0" fillId="0" borderId="0" xfId="0" applyNumberFormat="1" applyBorder="1"/>
    <xf numFmtId="0" fontId="6" fillId="0" borderId="28" xfId="0" applyFont="1" applyFill="1" applyBorder="1" applyAlignment="1">
      <alignment horizontal="center"/>
    </xf>
    <xf numFmtId="165" fontId="0" fillId="0" borderId="12" xfId="0" applyNumberFormat="1" applyBorder="1" applyAlignment="1">
      <alignment horizontal="center" vertical="center"/>
    </xf>
    <xf numFmtId="0" fontId="0" fillId="0" borderId="12" xfId="0" applyBorder="1" applyAlignment="1">
      <alignment horizontal="center" vertical="center"/>
    </xf>
    <xf numFmtId="165" fontId="0" fillId="0" borderId="16" xfId="0" applyNumberFormat="1" applyBorder="1" applyAlignment="1">
      <alignment horizontal="center" vertical="center"/>
    </xf>
    <xf numFmtId="165" fontId="2" fillId="0" borderId="0" xfId="0" applyNumberFormat="1" applyFont="1" applyFill="1" applyAlignment="1">
      <alignment horizontal="center"/>
    </xf>
    <xf numFmtId="165" fontId="0" fillId="0" borderId="9" xfId="0" applyNumberFormat="1" applyFill="1" applyBorder="1" applyAlignment="1">
      <alignment horizontal="center"/>
    </xf>
    <xf numFmtId="165" fontId="0" fillId="0" borderId="12" xfId="0" applyNumberFormat="1" applyFill="1" applyBorder="1" applyAlignment="1">
      <alignment horizontal="center"/>
    </xf>
    <xf numFmtId="165" fontId="0" fillId="0" borderId="16" xfId="0" applyNumberFormat="1" applyFill="1" applyBorder="1" applyAlignment="1">
      <alignment horizontal="center"/>
    </xf>
    <xf numFmtId="165" fontId="4" fillId="0" borderId="1" xfId="0" applyNumberFormat="1" applyFont="1" applyFill="1" applyBorder="1" applyAlignment="1">
      <alignment horizontal="center"/>
    </xf>
    <xf numFmtId="165" fontId="4" fillId="0" borderId="20" xfId="0" applyNumberFormat="1" applyFont="1" applyFill="1" applyBorder="1" applyAlignment="1">
      <alignment horizontal="center"/>
    </xf>
    <xf numFmtId="165" fontId="0" fillId="0" borderId="26" xfId="0" applyNumberFormat="1" applyFill="1" applyBorder="1" applyAlignment="1">
      <alignment horizontal="center"/>
    </xf>
    <xf numFmtId="0" fontId="6" fillId="0" borderId="0" xfId="0" applyFont="1" applyFill="1" applyAlignment="1">
      <alignment horizontal="center"/>
    </xf>
    <xf numFmtId="0" fontId="6" fillId="0" borderId="6" xfId="0" applyFont="1" applyFill="1" applyBorder="1" applyAlignment="1">
      <alignment horizontal="center" vertical="center"/>
    </xf>
    <xf numFmtId="165" fontId="0" fillId="0" borderId="22" xfId="0" applyNumberFormat="1" applyFill="1" applyBorder="1" applyAlignment="1">
      <alignment horizontal="center"/>
    </xf>
    <xf numFmtId="0" fontId="6" fillId="0" borderId="29" xfId="0" applyFont="1" applyFill="1" applyBorder="1" applyAlignment="1">
      <alignment horizontal="center"/>
    </xf>
    <xf numFmtId="165" fontId="0" fillId="0" borderId="32" xfId="0" applyNumberFormat="1" applyFill="1" applyBorder="1" applyAlignment="1">
      <alignment horizontal="center"/>
    </xf>
    <xf numFmtId="165" fontId="0" fillId="0" borderId="34" xfId="0" applyNumberFormat="1" applyFill="1" applyBorder="1" applyAlignment="1">
      <alignment horizontal="center"/>
    </xf>
    <xf numFmtId="165" fontId="0" fillId="0" borderId="33" xfId="0" applyNumberFormat="1" applyFill="1" applyBorder="1" applyAlignment="1">
      <alignment horizontal="center"/>
    </xf>
    <xf numFmtId="165" fontId="0" fillId="0" borderId="0" xfId="0" applyNumberFormat="1" applyFill="1" applyBorder="1" applyAlignment="1">
      <alignment horizontal="center"/>
    </xf>
    <xf numFmtId="165" fontId="7" fillId="0" borderId="0" xfId="0" applyNumberFormat="1" applyFont="1" applyFill="1" applyBorder="1" applyAlignment="1">
      <alignment horizontal="center"/>
    </xf>
    <xf numFmtId="0" fontId="4" fillId="0" borderId="13" xfId="0" applyFont="1" applyFill="1" applyBorder="1"/>
    <xf numFmtId="0" fontId="4" fillId="0" borderId="1"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5" fillId="0" borderId="1" xfId="0" applyFont="1" applyFill="1" applyBorder="1" applyAlignment="1">
      <alignment wrapText="1"/>
    </xf>
    <xf numFmtId="165" fontId="2" fillId="0" borderId="0" xfId="0" applyNumberFormat="1" applyFont="1" applyFill="1" applyBorder="1" applyAlignment="1">
      <alignment horizontal="center" vertical="center"/>
    </xf>
    <xf numFmtId="165" fontId="6" fillId="0" borderId="35"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65" fontId="4" fillId="0" borderId="20" xfId="0" applyNumberFormat="1" applyFont="1" applyFill="1" applyBorder="1" applyAlignment="1">
      <alignment horizontal="center" vertical="center"/>
    </xf>
    <xf numFmtId="0" fontId="0" fillId="0" borderId="20" xfId="0" applyFill="1" applyBorder="1" applyAlignment="1">
      <alignment horizontal="center" vertical="center"/>
    </xf>
    <xf numFmtId="0" fontId="4" fillId="0" borderId="1" xfId="0" applyFont="1" applyFill="1" applyBorder="1" applyAlignment="1">
      <alignment vertical="center" wrapText="1"/>
    </xf>
    <xf numFmtId="0" fontId="7" fillId="0" borderId="0" xfId="0" applyFont="1" applyFill="1" applyAlignment="1">
      <alignment horizontal="center"/>
    </xf>
    <xf numFmtId="0" fontId="0" fillId="0" borderId="1" xfId="0" applyNumberFormat="1" applyFill="1" applyBorder="1" applyAlignment="1">
      <alignment horizontal="center" vertical="center"/>
    </xf>
    <xf numFmtId="0" fontId="9" fillId="0" borderId="0" xfId="0" applyFont="1" applyBorder="1" applyAlignment="1">
      <alignment horizontal="center" vertical="center" wrapText="1"/>
    </xf>
    <xf numFmtId="0" fontId="2" fillId="0" borderId="27" xfId="0" applyFont="1" applyBorder="1"/>
    <xf numFmtId="0" fontId="0" fillId="0" borderId="12" xfId="0" applyBorder="1" applyAlignment="1">
      <alignment vertical="center"/>
    </xf>
    <xf numFmtId="0" fontId="0" fillId="0" borderId="12" xfId="0" applyBorder="1" applyAlignment="1">
      <alignment horizontal="center" vertical="center" wrapText="1"/>
    </xf>
    <xf numFmtId="165" fontId="0" fillId="0" borderId="12" xfId="0" applyNumberFormat="1" applyBorder="1" applyAlignment="1">
      <alignment horizontal="center" vertical="center" wrapText="1"/>
    </xf>
    <xf numFmtId="165" fontId="0" fillId="0" borderId="26" xfId="0" applyNumberFormat="1" applyBorder="1" applyAlignment="1">
      <alignment horizontal="center" vertical="center" wrapText="1"/>
    </xf>
    <xf numFmtId="165" fontId="0" fillId="0" borderId="16" xfId="0" applyNumberFormat="1" applyBorder="1" applyAlignment="1">
      <alignment horizontal="center" vertical="center" wrapText="1"/>
    </xf>
    <xf numFmtId="0" fontId="4" fillId="0" borderId="19" xfId="0" applyFont="1" applyFill="1" applyBorder="1" applyAlignment="1">
      <alignment vertical="center"/>
    </xf>
    <xf numFmtId="0" fontId="3" fillId="0" borderId="2"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20" xfId="0" applyNumberFormat="1" applyFill="1" applyBorder="1" applyAlignment="1">
      <alignment horizontal="center" vertical="center"/>
    </xf>
    <xf numFmtId="0" fontId="0" fillId="0" borderId="22" xfId="0" applyFill="1" applyBorder="1" applyAlignment="1">
      <alignment horizontal="center"/>
    </xf>
    <xf numFmtId="0" fontId="0" fillId="0" borderId="22" xfId="0" applyNumberFormat="1" applyFill="1" applyBorder="1" applyAlignment="1">
      <alignment horizontal="center" vertical="center"/>
    </xf>
    <xf numFmtId="0" fontId="4" fillId="0" borderId="20" xfId="0" applyFont="1" applyFill="1" applyBorder="1" applyAlignment="1">
      <alignment vertical="center" wrapText="1"/>
    </xf>
    <xf numFmtId="0" fontId="4" fillId="0" borderId="22" xfId="0" applyFont="1" applyFill="1" applyBorder="1" applyAlignment="1">
      <alignment vertical="center" wrapText="1"/>
    </xf>
    <xf numFmtId="164" fontId="0" fillId="0" borderId="0" xfId="0" applyNumberFormat="1" applyBorder="1"/>
    <xf numFmtId="0" fontId="3" fillId="0" borderId="42" xfId="0" applyFont="1" applyFill="1" applyBorder="1" applyAlignment="1">
      <alignment horizontal="center" vertical="center" wrapText="1"/>
    </xf>
    <xf numFmtId="164" fontId="3" fillId="0" borderId="4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64" fontId="3" fillId="0" borderId="12" xfId="0" applyNumberFormat="1" applyFont="1" applyFill="1" applyBorder="1" applyAlignment="1">
      <alignment horizontal="center" vertical="center" wrapText="1"/>
    </xf>
    <xf numFmtId="0" fontId="0" fillId="0" borderId="10" xfId="0" applyFill="1" applyBorder="1" applyAlignment="1">
      <alignment horizontal="center" vertical="center"/>
    </xf>
    <xf numFmtId="165" fontId="0" fillId="0" borderId="12" xfId="0" applyNumberFormat="1" applyFill="1" applyBorder="1" applyAlignment="1">
      <alignment horizontal="center" vertical="center" wrapText="1"/>
    </xf>
    <xf numFmtId="0" fontId="0" fillId="0" borderId="39" xfId="0" applyFill="1" applyBorder="1" applyAlignment="1">
      <alignment horizontal="center" vertical="center"/>
    </xf>
    <xf numFmtId="0" fontId="0" fillId="0" borderId="39" xfId="0" applyFill="1" applyBorder="1" applyAlignment="1">
      <alignment horizontal="center"/>
    </xf>
    <xf numFmtId="0" fontId="0" fillId="0" borderId="13" xfId="0" applyFill="1" applyBorder="1" applyAlignment="1">
      <alignment horizontal="center"/>
    </xf>
    <xf numFmtId="0" fontId="3" fillId="0" borderId="15" xfId="0" applyFont="1" applyFill="1" applyBorder="1" applyAlignment="1">
      <alignment horizontal="center" vertical="center" wrapText="1"/>
    </xf>
    <xf numFmtId="165" fontId="2" fillId="0" borderId="12" xfId="0" applyNumberFormat="1" applyFont="1" applyFill="1" applyBorder="1" applyAlignment="1">
      <alignment horizontal="center" vertical="center" wrapText="1"/>
    </xf>
    <xf numFmtId="165" fontId="2" fillId="0" borderId="16" xfId="0" applyNumberFormat="1" applyFont="1" applyFill="1" applyBorder="1" applyAlignment="1">
      <alignment horizontal="center" vertical="center" wrapText="1"/>
    </xf>
    <xf numFmtId="165" fontId="2" fillId="0" borderId="33" xfId="0" applyNumberFormat="1" applyFont="1" applyBorder="1" applyAlignment="1">
      <alignment horizontal="center" vertical="center"/>
    </xf>
    <xf numFmtId="165" fontId="2" fillId="0" borderId="37" xfId="0" applyNumberFormat="1" applyFont="1" applyBorder="1" applyAlignment="1">
      <alignment horizontal="center" vertical="center"/>
    </xf>
    <xf numFmtId="0" fontId="4"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left" vertical="center" wrapText="1"/>
    </xf>
    <xf numFmtId="3"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7" fillId="0" borderId="35" xfId="0" applyFont="1" applyFill="1" applyBorder="1" applyAlignment="1">
      <alignment horizontal="center" vertical="center"/>
    </xf>
    <xf numFmtId="0" fontId="8" fillId="0" borderId="35" xfId="0" applyFont="1" applyFill="1" applyBorder="1" applyAlignment="1">
      <alignment horizontal="center" vertical="center"/>
    </xf>
    <xf numFmtId="0" fontId="4" fillId="0" borderId="0" xfId="0" applyFont="1" applyFill="1" applyBorder="1"/>
    <xf numFmtId="0" fontId="7" fillId="0" borderId="48" xfId="0" applyFon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0" fillId="0" borderId="40" xfId="0" applyFill="1" applyBorder="1"/>
    <xf numFmtId="0" fontId="0" fillId="0" borderId="39" xfId="0" applyFill="1" applyBorder="1"/>
    <xf numFmtId="0" fontId="0" fillId="0" borderId="39" xfId="0" applyFill="1" applyBorder="1" applyAlignment="1">
      <alignment horizontal="left" wrapText="1"/>
    </xf>
    <xf numFmtId="0" fontId="0" fillId="0" borderId="49" xfId="0" applyFill="1" applyBorder="1"/>
    <xf numFmtId="0" fontId="4" fillId="0" borderId="39" xfId="0" applyFont="1" applyFill="1" applyBorder="1"/>
    <xf numFmtId="0" fontId="4" fillId="0" borderId="36" xfId="0" applyFont="1" applyFill="1" applyBorder="1"/>
    <xf numFmtId="165" fontId="0" fillId="0" borderId="7" xfId="0" applyNumberFormat="1" applyFill="1" applyBorder="1" applyAlignment="1">
      <alignment horizontal="center"/>
    </xf>
    <xf numFmtId="165" fontId="0" fillId="0" borderId="10" xfId="0" applyNumberFormat="1" applyFill="1" applyBorder="1" applyAlignment="1">
      <alignment horizontal="center"/>
    </xf>
    <xf numFmtId="165" fontId="0" fillId="0" borderId="10" xfId="0" applyNumberFormat="1" applyFill="1" applyBorder="1" applyAlignment="1">
      <alignment horizontal="center" vertical="center"/>
    </xf>
    <xf numFmtId="165" fontId="0" fillId="0" borderId="19" xfId="0" applyNumberFormat="1" applyFill="1" applyBorder="1" applyAlignment="1">
      <alignment horizontal="center"/>
    </xf>
    <xf numFmtId="0" fontId="0" fillId="0" borderId="26" xfId="0" applyFill="1" applyBorder="1" applyAlignment="1">
      <alignment horizontal="center" vertical="center"/>
    </xf>
    <xf numFmtId="165" fontId="4" fillId="0" borderId="10" xfId="0" applyNumberFormat="1" applyFont="1" applyFill="1" applyBorder="1" applyAlignment="1">
      <alignment horizontal="center" vertical="center"/>
    </xf>
    <xf numFmtId="0" fontId="0" fillId="0" borderId="12" xfId="0" applyFill="1" applyBorder="1" applyAlignment="1">
      <alignment horizontal="center" vertical="center"/>
    </xf>
    <xf numFmtId="165" fontId="4" fillId="0" borderId="30" xfId="0" applyNumberFormat="1" applyFont="1"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xf numFmtId="0" fontId="4" fillId="0" borderId="40" xfId="0" applyFont="1" applyFill="1" applyBorder="1"/>
    <xf numFmtId="0" fontId="4" fillId="0" borderId="50" xfId="0" applyFont="1" applyFill="1" applyBorder="1" applyAlignment="1">
      <alignment horizontal="left" vertical="center" wrapText="1"/>
    </xf>
    <xf numFmtId="165" fontId="4" fillId="0" borderId="25" xfId="0" applyNumberFormat="1" applyFont="1" applyFill="1" applyBorder="1" applyAlignment="1">
      <alignment horizontal="center" vertical="center"/>
    </xf>
    <xf numFmtId="165" fontId="0" fillId="0" borderId="27" xfId="0" applyNumberFormat="1" applyFill="1" applyBorder="1" applyAlignment="1">
      <alignment horizontal="center"/>
    </xf>
    <xf numFmtId="165" fontId="4" fillId="0" borderId="13" xfId="0" applyNumberFormat="1" applyFont="1" applyFill="1" applyBorder="1" applyAlignment="1">
      <alignment horizontal="center" vertical="center"/>
    </xf>
    <xf numFmtId="165" fontId="4" fillId="0" borderId="0" xfId="0" applyNumberFormat="1" applyFont="1" applyFill="1" applyBorder="1" applyAlignment="1">
      <alignment horizontal="center" vertical="center"/>
    </xf>
    <xf numFmtId="166" fontId="0" fillId="0" borderId="1" xfId="0" applyNumberFormat="1" applyFill="1" applyBorder="1" applyAlignment="1">
      <alignment horizontal="center" vertical="center"/>
    </xf>
    <xf numFmtId="0" fontId="0" fillId="0" borderId="0" xfId="0" applyBorder="1" applyAlignment="1">
      <alignment horizontal="left"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11" xfId="0" applyBorder="1" applyAlignment="1">
      <alignment horizontal="left" vertical="center" wrapText="1"/>
    </xf>
    <xf numFmtId="0" fontId="2" fillId="0" borderId="3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40" xfId="0" applyNumberFormat="1" applyFont="1" applyBorder="1" applyAlignment="1">
      <alignment horizontal="center" vertical="center" wrapText="1"/>
    </xf>
    <xf numFmtId="164" fontId="2" fillId="0" borderId="41"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xf numFmtId="0" fontId="3" fillId="0" borderId="1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8" fillId="0" borderId="3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4" xfId="0"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Alignment="1">
      <alignment horizontal="center"/>
    </xf>
  </cellXfs>
  <cellStyles count="2">
    <cellStyle name="Normal" xfId="0" builtinId="0"/>
    <cellStyle name="TableStyleLight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5"/>
  <sheetViews>
    <sheetView tabSelected="1" workbookViewId="0">
      <selection activeCell="B2" sqref="B2"/>
    </sheetView>
  </sheetViews>
  <sheetFormatPr baseColWidth="10" defaultColWidth="11.42578125" defaultRowHeight="15" x14ac:dyDescent="0.25"/>
  <cols>
    <col min="1" max="1" width="12.28515625" customWidth="1"/>
    <col min="2" max="2" width="55.85546875" customWidth="1"/>
    <col min="3" max="3" width="10" customWidth="1"/>
    <col min="4" max="4" width="12.7109375" style="1" customWidth="1"/>
    <col min="5" max="5" width="15.7109375" style="1" customWidth="1"/>
    <col min="6" max="6" width="14.42578125" style="1" customWidth="1"/>
    <col min="7" max="1025" width="9.140625"/>
  </cols>
  <sheetData>
    <row r="1" spans="1:6" ht="48.75" customHeight="1" x14ac:dyDescent="0.25">
      <c r="A1" s="178" t="s">
        <v>220</v>
      </c>
      <c r="B1" s="179"/>
      <c r="C1" s="179"/>
      <c r="D1" s="179"/>
      <c r="E1" s="179"/>
      <c r="F1" s="180"/>
    </row>
    <row r="2" spans="1:6" ht="43.5" customHeight="1" x14ac:dyDescent="0.25">
      <c r="A2" s="120" t="s">
        <v>219</v>
      </c>
      <c r="B2" s="109" t="s">
        <v>169</v>
      </c>
      <c r="C2" s="109" t="s">
        <v>170</v>
      </c>
      <c r="D2" s="110" t="s">
        <v>171</v>
      </c>
      <c r="E2" s="110" t="s">
        <v>172</v>
      </c>
      <c r="F2" s="121" t="s">
        <v>173</v>
      </c>
    </row>
    <row r="3" spans="1:6" ht="23.25" customHeight="1" x14ac:dyDescent="0.25">
      <c r="A3" s="122"/>
      <c r="B3" s="111" t="s">
        <v>4</v>
      </c>
      <c r="C3" s="112"/>
      <c r="D3" s="113"/>
      <c r="E3" s="113"/>
      <c r="F3" s="123"/>
    </row>
    <row r="4" spans="1:6" x14ac:dyDescent="0.25">
      <c r="A4" s="124">
        <v>1</v>
      </c>
      <c r="B4" s="33" t="s">
        <v>95</v>
      </c>
      <c r="C4" s="24" t="s">
        <v>2</v>
      </c>
      <c r="D4" s="100">
        <v>59</v>
      </c>
      <c r="E4" s="6">
        <v>274.14</v>
      </c>
      <c r="F4" s="125">
        <f>D4*E4</f>
        <v>16174.259999999998</v>
      </c>
    </row>
    <row r="5" spans="1:6" x14ac:dyDescent="0.25">
      <c r="A5" s="124">
        <v>2</v>
      </c>
      <c r="B5" s="33" t="s">
        <v>182</v>
      </c>
      <c r="C5" s="24" t="s">
        <v>2</v>
      </c>
      <c r="D5" s="100">
        <v>7</v>
      </c>
      <c r="E5" s="6">
        <v>391.15</v>
      </c>
      <c r="F5" s="125">
        <f t="shared" ref="F5:F57" si="0">D5*E5</f>
        <v>2738.0499999999997</v>
      </c>
    </row>
    <row r="6" spans="1:6" x14ac:dyDescent="0.25">
      <c r="A6" s="124">
        <v>3</v>
      </c>
      <c r="B6" s="33" t="s">
        <v>85</v>
      </c>
      <c r="C6" s="24" t="s">
        <v>2</v>
      </c>
      <c r="D6" s="100">
        <v>135</v>
      </c>
      <c r="E6" s="6">
        <v>59.29</v>
      </c>
      <c r="F6" s="125">
        <f t="shared" si="0"/>
        <v>8004.15</v>
      </c>
    </row>
    <row r="7" spans="1:6" x14ac:dyDescent="0.25">
      <c r="A7" s="124">
        <v>4</v>
      </c>
      <c r="B7" s="33" t="s">
        <v>86</v>
      </c>
      <c r="C7" s="24" t="s">
        <v>2</v>
      </c>
      <c r="D7" s="100">
        <v>1</v>
      </c>
      <c r="E7" s="6">
        <v>80.44</v>
      </c>
      <c r="F7" s="125">
        <f t="shared" si="0"/>
        <v>80.44</v>
      </c>
    </row>
    <row r="8" spans="1:6" x14ac:dyDescent="0.25">
      <c r="A8" s="124">
        <v>5</v>
      </c>
      <c r="B8" s="33" t="s">
        <v>87</v>
      </c>
      <c r="C8" s="24" t="s">
        <v>2</v>
      </c>
      <c r="D8" s="100">
        <v>1</v>
      </c>
      <c r="E8" s="6">
        <v>87.44</v>
      </c>
      <c r="F8" s="125">
        <f t="shared" si="0"/>
        <v>87.44</v>
      </c>
    </row>
    <row r="9" spans="1:6" x14ac:dyDescent="0.25">
      <c r="A9" s="124">
        <v>6</v>
      </c>
      <c r="B9" s="33" t="s">
        <v>88</v>
      </c>
      <c r="C9" s="24" t="s">
        <v>2</v>
      </c>
      <c r="D9" s="100">
        <v>1</v>
      </c>
      <c r="E9" s="6">
        <v>55.86</v>
      </c>
      <c r="F9" s="125">
        <f t="shared" si="0"/>
        <v>55.86</v>
      </c>
    </row>
    <row r="10" spans="1:6" x14ac:dyDescent="0.25">
      <c r="A10" s="124">
        <v>7</v>
      </c>
      <c r="B10" s="33" t="s">
        <v>89</v>
      </c>
      <c r="C10" s="24" t="s">
        <v>2</v>
      </c>
      <c r="D10" s="100">
        <v>21</v>
      </c>
      <c r="E10" s="6">
        <v>66.45</v>
      </c>
      <c r="F10" s="125">
        <f t="shared" si="0"/>
        <v>1395.45</v>
      </c>
    </row>
    <row r="11" spans="1:6" x14ac:dyDescent="0.25">
      <c r="A11" s="124">
        <v>8</v>
      </c>
      <c r="B11" s="33" t="s">
        <v>90</v>
      </c>
      <c r="C11" s="24" t="s">
        <v>2</v>
      </c>
      <c r="D11" s="100">
        <v>1</v>
      </c>
      <c r="E11" s="6">
        <v>63.02</v>
      </c>
      <c r="F11" s="125">
        <f t="shared" si="0"/>
        <v>63.02</v>
      </c>
    </row>
    <row r="12" spans="1:6" x14ac:dyDescent="0.25">
      <c r="A12" s="124">
        <v>9</v>
      </c>
      <c r="B12" s="33" t="s">
        <v>98</v>
      </c>
      <c r="C12" s="24" t="s">
        <v>2</v>
      </c>
      <c r="D12" s="100">
        <v>1</v>
      </c>
      <c r="E12" s="6">
        <v>40.69</v>
      </c>
      <c r="F12" s="125">
        <f t="shared" si="0"/>
        <v>40.69</v>
      </c>
    </row>
    <row r="13" spans="1:6" x14ac:dyDescent="0.25">
      <c r="A13" s="124">
        <v>10</v>
      </c>
      <c r="B13" s="33" t="s">
        <v>132</v>
      </c>
      <c r="C13" s="24" t="s">
        <v>2</v>
      </c>
      <c r="D13" s="100">
        <v>86</v>
      </c>
      <c r="E13" s="6">
        <v>153.72999999999999</v>
      </c>
      <c r="F13" s="125">
        <f t="shared" si="0"/>
        <v>13220.779999999999</v>
      </c>
    </row>
    <row r="14" spans="1:6" x14ac:dyDescent="0.25">
      <c r="A14" s="124">
        <v>11</v>
      </c>
      <c r="B14" s="33" t="s">
        <v>133</v>
      </c>
      <c r="C14" s="24" t="s">
        <v>2</v>
      </c>
      <c r="D14" s="100">
        <v>9</v>
      </c>
      <c r="E14" s="6">
        <v>301.02</v>
      </c>
      <c r="F14" s="125">
        <f t="shared" si="0"/>
        <v>2709.18</v>
      </c>
    </row>
    <row r="15" spans="1:6" x14ac:dyDescent="0.25">
      <c r="A15" s="124">
        <v>12</v>
      </c>
      <c r="B15" s="33" t="s">
        <v>134</v>
      </c>
      <c r="C15" s="24" t="s">
        <v>2</v>
      </c>
      <c r="D15" s="100">
        <v>17</v>
      </c>
      <c r="E15" s="6">
        <v>308.64</v>
      </c>
      <c r="F15" s="125">
        <f t="shared" si="0"/>
        <v>5246.88</v>
      </c>
    </row>
    <row r="16" spans="1:6" x14ac:dyDescent="0.25">
      <c r="A16" s="124">
        <v>13</v>
      </c>
      <c r="B16" s="33" t="s">
        <v>135</v>
      </c>
      <c r="C16" s="24" t="s">
        <v>2</v>
      </c>
      <c r="D16" s="100">
        <v>1</v>
      </c>
      <c r="E16" s="6">
        <v>455.52</v>
      </c>
      <c r="F16" s="125">
        <f t="shared" si="0"/>
        <v>455.52</v>
      </c>
    </row>
    <row r="17" spans="1:6" x14ac:dyDescent="0.25">
      <c r="A17" s="124">
        <v>14</v>
      </c>
      <c r="B17" s="33" t="s">
        <v>91</v>
      </c>
      <c r="C17" s="24" t="s">
        <v>2</v>
      </c>
      <c r="D17" s="100">
        <v>6</v>
      </c>
      <c r="E17" s="6">
        <v>140.66999999999999</v>
      </c>
      <c r="F17" s="125">
        <f t="shared" si="0"/>
        <v>844.02</v>
      </c>
    </row>
    <row r="18" spans="1:6" x14ac:dyDescent="0.25">
      <c r="A18" s="124">
        <v>15</v>
      </c>
      <c r="B18" s="33" t="s">
        <v>92</v>
      </c>
      <c r="C18" s="24" t="s">
        <v>2</v>
      </c>
      <c r="D18" s="100">
        <v>10</v>
      </c>
      <c r="E18" s="6">
        <v>244.62</v>
      </c>
      <c r="F18" s="125">
        <f t="shared" si="0"/>
        <v>2446.1999999999998</v>
      </c>
    </row>
    <row r="19" spans="1:6" x14ac:dyDescent="0.25">
      <c r="A19" s="124">
        <v>16</v>
      </c>
      <c r="B19" s="33" t="s">
        <v>93</v>
      </c>
      <c r="C19" s="24" t="s">
        <v>2</v>
      </c>
      <c r="D19" s="100">
        <v>7</v>
      </c>
      <c r="E19" s="6">
        <v>158.99</v>
      </c>
      <c r="F19" s="125">
        <f t="shared" si="0"/>
        <v>1112.93</v>
      </c>
    </row>
    <row r="20" spans="1:6" x14ac:dyDescent="0.25">
      <c r="A20" s="124">
        <v>17</v>
      </c>
      <c r="B20" s="33" t="s">
        <v>94</v>
      </c>
      <c r="C20" s="24" t="s">
        <v>2</v>
      </c>
      <c r="D20" s="100">
        <v>1</v>
      </c>
      <c r="E20" s="6">
        <v>309.91000000000003</v>
      </c>
      <c r="F20" s="125">
        <f t="shared" si="0"/>
        <v>309.91000000000003</v>
      </c>
    </row>
    <row r="21" spans="1:6" x14ac:dyDescent="0.25">
      <c r="A21" s="124">
        <v>18</v>
      </c>
      <c r="B21" s="33" t="s">
        <v>110</v>
      </c>
      <c r="C21" s="24" t="s">
        <v>2</v>
      </c>
      <c r="D21" s="100">
        <v>2</v>
      </c>
      <c r="E21" s="6">
        <v>469.36</v>
      </c>
      <c r="F21" s="125">
        <f t="shared" si="0"/>
        <v>938.72</v>
      </c>
    </row>
    <row r="22" spans="1:6" x14ac:dyDescent="0.25">
      <c r="A22" s="124">
        <v>19</v>
      </c>
      <c r="B22" s="33" t="s">
        <v>111</v>
      </c>
      <c r="C22" s="24" t="s">
        <v>2</v>
      </c>
      <c r="D22" s="100">
        <v>9</v>
      </c>
      <c r="E22" s="6">
        <v>542.17999999999995</v>
      </c>
      <c r="F22" s="125">
        <f t="shared" si="0"/>
        <v>4879.62</v>
      </c>
    </row>
    <row r="23" spans="1:6" x14ac:dyDescent="0.25">
      <c r="A23" s="124">
        <v>20</v>
      </c>
      <c r="B23" s="33" t="s">
        <v>109</v>
      </c>
      <c r="C23" s="24" t="s">
        <v>2</v>
      </c>
      <c r="D23" s="100">
        <v>12</v>
      </c>
      <c r="E23" s="6">
        <v>39.520000000000003</v>
      </c>
      <c r="F23" s="125">
        <f t="shared" si="0"/>
        <v>474.24</v>
      </c>
    </row>
    <row r="24" spans="1:6" x14ac:dyDescent="0.25">
      <c r="A24" s="124">
        <v>21</v>
      </c>
      <c r="B24" s="33" t="s">
        <v>140</v>
      </c>
      <c r="C24" s="24" t="s">
        <v>2</v>
      </c>
      <c r="D24" s="100">
        <v>86</v>
      </c>
      <c r="E24" s="6">
        <v>27.06</v>
      </c>
      <c r="F24" s="125">
        <f t="shared" si="0"/>
        <v>2327.16</v>
      </c>
    </row>
    <row r="25" spans="1:6" x14ac:dyDescent="0.25">
      <c r="A25" s="124">
        <v>22</v>
      </c>
      <c r="B25" s="33" t="s">
        <v>143</v>
      </c>
      <c r="C25" s="24" t="s">
        <v>2</v>
      </c>
      <c r="D25" s="100">
        <v>9</v>
      </c>
      <c r="E25" s="6">
        <v>36.19</v>
      </c>
      <c r="F25" s="125">
        <f t="shared" si="0"/>
        <v>325.70999999999998</v>
      </c>
    </row>
    <row r="26" spans="1:6" x14ac:dyDescent="0.25">
      <c r="A26" s="124">
        <v>23</v>
      </c>
      <c r="B26" s="33" t="s">
        <v>99</v>
      </c>
      <c r="C26" s="24" t="s">
        <v>2</v>
      </c>
      <c r="D26" s="100">
        <v>13</v>
      </c>
      <c r="E26" s="6">
        <v>16.100000000000001</v>
      </c>
      <c r="F26" s="125">
        <f t="shared" si="0"/>
        <v>209.3</v>
      </c>
    </row>
    <row r="27" spans="1:6" x14ac:dyDescent="0.25">
      <c r="A27" s="124">
        <v>24</v>
      </c>
      <c r="B27" s="33" t="s">
        <v>100</v>
      </c>
      <c r="C27" s="24" t="s">
        <v>2</v>
      </c>
      <c r="D27" s="100">
        <v>43</v>
      </c>
      <c r="E27" s="6">
        <v>14.06</v>
      </c>
      <c r="F27" s="125">
        <f t="shared" si="0"/>
        <v>604.58000000000004</v>
      </c>
    </row>
    <row r="28" spans="1:6" x14ac:dyDescent="0.25">
      <c r="A28" s="124">
        <v>25</v>
      </c>
      <c r="B28" s="33" t="s">
        <v>101</v>
      </c>
      <c r="C28" s="24" t="s">
        <v>2</v>
      </c>
      <c r="D28" s="100">
        <v>12</v>
      </c>
      <c r="E28" s="6">
        <v>26.35</v>
      </c>
      <c r="F28" s="125">
        <f t="shared" si="0"/>
        <v>316.20000000000005</v>
      </c>
    </row>
    <row r="29" spans="1:6" ht="29.25" customHeight="1" x14ac:dyDescent="0.25">
      <c r="A29" s="124">
        <v>26</v>
      </c>
      <c r="B29" s="90" t="s">
        <v>96</v>
      </c>
      <c r="C29" s="24" t="s">
        <v>3</v>
      </c>
      <c r="D29" s="137">
        <v>42633</v>
      </c>
      <c r="E29" s="6">
        <v>1.28</v>
      </c>
      <c r="F29" s="125">
        <f t="shared" si="0"/>
        <v>54570.239999999998</v>
      </c>
    </row>
    <row r="30" spans="1:6" ht="24.75" customHeight="1" x14ac:dyDescent="0.25">
      <c r="A30" s="124">
        <v>27</v>
      </c>
      <c r="B30" s="90" t="s">
        <v>97</v>
      </c>
      <c r="C30" s="24" t="s">
        <v>3</v>
      </c>
      <c r="D30" s="137">
        <v>14211</v>
      </c>
      <c r="E30" s="6">
        <v>0.99</v>
      </c>
      <c r="F30" s="125">
        <f t="shared" si="0"/>
        <v>14068.89</v>
      </c>
    </row>
    <row r="31" spans="1:6" ht="29.25" customHeight="1" x14ac:dyDescent="0.25">
      <c r="A31" s="124">
        <v>28</v>
      </c>
      <c r="B31" s="92" t="s">
        <v>165</v>
      </c>
      <c r="C31" s="24" t="s">
        <v>2</v>
      </c>
      <c r="D31" s="100">
        <v>12</v>
      </c>
      <c r="E31" s="6">
        <v>270.07</v>
      </c>
      <c r="F31" s="125">
        <f t="shared" si="0"/>
        <v>3240.84</v>
      </c>
    </row>
    <row r="32" spans="1:6" ht="31.5" customHeight="1" x14ac:dyDescent="0.25">
      <c r="A32" s="124">
        <v>29</v>
      </c>
      <c r="B32" s="92" t="s">
        <v>166</v>
      </c>
      <c r="C32" s="24" t="s">
        <v>2</v>
      </c>
      <c r="D32" s="100">
        <v>1</v>
      </c>
      <c r="E32" s="6">
        <v>744.57</v>
      </c>
      <c r="F32" s="125">
        <f t="shared" si="0"/>
        <v>744.57</v>
      </c>
    </row>
    <row r="33" spans="1:6" ht="32.25" customHeight="1" x14ac:dyDescent="0.25">
      <c r="A33" s="124">
        <v>30</v>
      </c>
      <c r="B33" s="92" t="s">
        <v>167</v>
      </c>
      <c r="C33" s="24" t="s">
        <v>2</v>
      </c>
      <c r="D33" s="100">
        <v>1</v>
      </c>
      <c r="E33" s="6">
        <v>392.12</v>
      </c>
      <c r="F33" s="125">
        <f t="shared" si="0"/>
        <v>392.12</v>
      </c>
    </row>
    <row r="34" spans="1:6" ht="31.5" customHeight="1" x14ac:dyDescent="0.25">
      <c r="A34" s="124">
        <v>31</v>
      </c>
      <c r="B34" s="90" t="s">
        <v>221</v>
      </c>
      <c r="C34" s="24" t="s">
        <v>2</v>
      </c>
      <c r="D34" s="100">
        <v>1</v>
      </c>
      <c r="E34" s="6">
        <v>15.06</v>
      </c>
      <c r="F34" s="125">
        <f t="shared" si="0"/>
        <v>15.06</v>
      </c>
    </row>
    <row r="35" spans="1:6" ht="31.5" customHeight="1" x14ac:dyDescent="0.25">
      <c r="A35" s="124">
        <v>32</v>
      </c>
      <c r="B35" s="90" t="s">
        <v>222</v>
      </c>
      <c r="C35" s="24" t="s">
        <v>2</v>
      </c>
      <c r="D35" s="100">
        <v>1</v>
      </c>
      <c r="E35" s="6">
        <v>10.65</v>
      </c>
      <c r="F35" s="125">
        <f t="shared" si="0"/>
        <v>10.65</v>
      </c>
    </row>
    <row r="36" spans="1:6" ht="20.25" customHeight="1" x14ac:dyDescent="0.25">
      <c r="A36" s="124">
        <v>33</v>
      </c>
      <c r="B36" s="90" t="s">
        <v>104</v>
      </c>
      <c r="C36" s="24" t="s">
        <v>2</v>
      </c>
      <c r="D36" s="100">
        <v>6</v>
      </c>
      <c r="E36" s="6">
        <v>3.24</v>
      </c>
      <c r="F36" s="125">
        <f t="shared" si="0"/>
        <v>19.440000000000001</v>
      </c>
    </row>
    <row r="37" spans="1:6" ht="20.25" customHeight="1" x14ac:dyDescent="0.25">
      <c r="A37" s="124">
        <v>34</v>
      </c>
      <c r="B37" s="90" t="s">
        <v>183</v>
      </c>
      <c r="C37" s="24" t="s">
        <v>2</v>
      </c>
      <c r="D37" s="100">
        <v>6</v>
      </c>
      <c r="E37" s="6">
        <v>2.2799999999999998</v>
      </c>
      <c r="F37" s="125">
        <f t="shared" si="0"/>
        <v>13.68</v>
      </c>
    </row>
    <row r="38" spans="1:6" x14ac:dyDescent="0.25">
      <c r="A38" s="124">
        <v>35</v>
      </c>
      <c r="B38" s="90" t="s">
        <v>112</v>
      </c>
      <c r="C38" s="24" t="s">
        <v>2</v>
      </c>
      <c r="D38" s="100">
        <v>2</v>
      </c>
      <c r="E38" s="6">
        <v>78.33</v>
      </c>
      <c r="F38" s="125">
        <f t="shared" si="0"/>
        <v>156.66</v>
      </c>
    </row>
    <row r="39" spans="1:6" ht="19.5" customHeight="1" x14ac:dyDescent="0.25">
      <c r="A39" s="124">
        <v>36</v>
      </c>
      <c r="B39" s="90" t="s">
        <v>113</v>
      </c>
      <c r="C39" s="24" t="s">
        <v>2</v>
      </c>
      <c r="D39" s="100">
        <v>2</v>
      </c>
      <c r="E39" s="6">
        <v>2.5299999999999998</v>
      </c>
      <c r="F39" s="125">
        <f t="shared" si="0"/>
        <v>5.0599999999999996</v>
      </c>
    </row>
    <row r="40" spans="1:6" ht="18.75" customHeight="1" x14ac:dyDescent="0.25">
      <c r="A40" s="124">
        <v>37</v>
      </c>
      <c r="B40" s="108" t="s">
        <v>34</v>
      </c>
      <c r="C40" s="24" t="s">
        <v>2</v>
      </c>
      <c r="D40" s="100">
        <v>5</v>
      </c>
      <c r="E40" s="6">
        <v>6.41</v>
      </c>
      <c r="F40" s="125">
        <f t="shared" si="0"/>
        <v>32.049999999999997</v>
      </c>
    </row>
    <row r="41" spans="1:6" ht="18.75" customHeight="1" x14ac:dyDescent="0.25">
      <c r="A41" s="124">
        <v>38</v>
      </c>
      <c r="B41" s="108" t="s">
        <v>190</v>
      </c>
      <c r="C41" s="24" t="s">
        <v>2</v>
      </c>
      <c r="D41" s="100">
        <v>5</v>
      </c>
      <c r="E41" s="6">
        <v>2.5</v>
      </c>
      <c r="F41" s="125">
        <f t="shared" si="0"/>
        <v>12.5</v>
      </c>
    </row>
    <row r="42" spans="1:6" ht="35.25" customHeight="1" x14ac:dyDescent="0.25">
      <c r="A42" s="124">
        <v>39</v>
      </c>
      <c r="B42" s="90" t="s">
        <v>63</v>
      </c>
      <c r="C42" s="24" t="s">
        <v>3</v>
      </c>
      <c r="D42" s="100">
        <v>100</v>
      </c>
      <c r="E42" s="6">
        <v>1.33</v>
      </c>
      <c r="F42" s="125">
        <f t="shared" si="0"/>
        <v>133</v>
      </c>
    </row>
    <row r="43" spans="1:6" ht="34.5" customHeight="1" x14ac:dyDescent="0.25">
      <c r="A43" s="124">
        <v>40</v>
      </c>
      <c r="B43" s="90" t="s">
        <v>59</v>
      </c>
      <c r="C43" s="24" t="s">
        <v>2</v>
      </c>
      <c r="D43" s="100">
        <v>1</v>
      </c>
      <c r="E43" s="6">
        <v>10.94</v>
      </c>
      <c r="F43" s="125">
        <f t="shared" si="0"/>
        <v>10.94</v>
      </c>
    </row>
    <row r="44" spans="1:6" ht="57.75" customHeight="1" x14ac:dyDescent="0.25">
      <c r="A44" s="124">
        <v>41</v>
      </c>
      <c r="B44" s="90" t="s">
        <v>60</v>
      </c>
      <c r="C44" s="24" t="s">
        <v>2</v>
      </c>
      <c r="D44" s="100">
        <v>1</v>
      </c>
      <c r="E44" s="6">
        <v>8.6</v>
      </c>
      <c r="F44" s="125">
        <f t="shared" si="0"/>
        <v>8.6</v>
      </c>
    </row>
    <row r="45" spans="1:6" ht="36" customHeight="1" x14ac:dyDescent="0.25">
      <c r="A45" s="124">
        <v>42</v>
      </c>
      <c r="B45" s="90" t="s">
        <v>58</v>
      </c>
      <c r="C45" s="24" t="s">
        <v>2</v>
      </c>
      <c r="D45" s="100">
        <v>1</v>
      </c>
      <c r="E45" s="6">
        <v>0.97</v>
      </c>
      <c r="F45" s="125">
        <f t="shared" si="0"/>
        <v>0.97</v>
      </c>
    </row>
    <row r="46" spans="1:6" ht="32.25" customHeight="1" x14ac:dyDescent="0.25">
      <c r="A46" s="124">
        <v>43</v>
      </c>
      <c r="B46" s="90" t="s">
        <v>57</v>
      </c>
      <c r="C46" s="24" t="s">
        <v>2</v>
      </c>
      <c r="D46" s="100">
        <v>1</v>
      </c>
      <c r="E46" s="6">
        <v>5.55</v>
      </c>
      <c r="F46" s="125">
        <f t="shared" si="0"/>
        <v>5.55</v>
      </c>
    </row>
    <row r="47" spans="1:6" ht="22.5" customHeight="1" x14ac:dyDescent="0.25">
      <c r="A47" s="124">
        <v>44</v>
      </c>
      <c r="B47" s="90" t="s">
        <v>25</v>
      </c>
      <c r="C47" s="24" t="s">
        <v>2</v>
      </c>
      <c r="D47" s="100">
        <v>1</v>
      </c>
      <c r="E47" s="6">
        <v>3.51</v>
      </c>
      <c r="F47" s="125">
        <f t="shared" si="0"/>
        <v>3.51</v>
      </c>
    </row>
    <row r="48" spans="1:6" ht="25.5" x14ac:dyDescent="0.25">
      <c r="A48" s="124">
        <v>45</v>
      </c>
      <c r="B48" s="90" t="s">
        <v>31</v>
      </c>
      <c r="C48" s="24" t="s">
        <v>2</v>
      </c>
      <c r="D48" s="100">
        <v>1</v>
      </c>
      <c r="E48" s="6">
        <v>12.97</v>
      </c>
      <c r="F48" s="125">
        <f t="shared" si="0"/>
        <v>12.97</v>
      </c>
    </row>
    <row r="49" spans="1:6" ht="21.75" customHeight="1" x14ac:dyDescent="0.25">
      <c r="A49" s="124">
        <v>46</v>
      </c>
      <c r="B49" s="90" t="s">
        <v>9</v>
      </c>
      <c r="C49" s="24" t="s">
        <v>2</v>
      </c>
      <c r="D49" s="100">
        <v>1</v>
      </c>
      <c r="E49" s="6">
        <v>6.43</v>
      </c>
      <c r="F49" s="125">
        <f t="shared" si="0"/>
        <v>6.43</v>
      </c>
    </row>
    <row r="50" spans="1:6" ht="29.25" customHeight="1" x14ac:dyDescent="0.25">
      <c r="A50" s="124">
        <v>47</v>
      </c>
      <c r="B50" s="90" t="s">
        <v>42</v>
      </c>
      <c r="C50" s="24" t="s">
        <v>2</v>
      </c>
      <c r="D50" s="100">
        <v>1</v>
      </c>
      <c r="E50" s="6">
        <v>7.59</v>
      </c>
      <c r="F50" s="125">
        <f t="shared" si="0"/>
        <v>7.59</v>
      </c>
    </row>
    <row r="51" spans="1:6" ht="33.75" customHeight="1" x14ac:dyDescent="0.25">
      <c r="A51" s="124">
        <v>48</v>
      </c>
      <c r="B51" s="90" t="s">
        <v>41</v>
      </c>
      <c r="C51" s="24" t="s">
        <v>2</v>
      </c>
      <c r="D51" s="100">
        <v>1</v>
      </c>
      <c r="E51" s="6">
        <v>5.93</v>
      </c>
      <c r="F51" s="125">
        <f t="shared" si="0"/>
        <v>5.93</v>
      </c>
    </row>
    <row r="52" spans="1:6" ht="33.75" customHeight="1" x14ac:dyDescent="0.25">
      <c r="A52" s="124">
        <v>49</v>
      </c>
      <c r="B52" s="134" t="s">
        <v>48</v>
      </c>
      <c r="C52" s="5" t="s">
        <v>2</v>
      </c>
      <c r="D52" s="100">
        <v>1</v>
      </c>
      <c r="E52" s="6">
        <v>7.94</v>
      </c>
      <c r="F52" s="125">
        <f t="shared" si="0"/>
        <v>7.94</v>
      </c>
    </row>
    <row r="53" spans="1:6" ht="30" customHeight="1" x14ac:dyDescent="0.25">
      <c r="A53" s="124">
        <v>50</v>
      </c>
      <c r="B53" s="90" t="s">
        <v>33</v>
      </c>
      <c r="C53" s="24" t="s">
        <v>2</v>
      </c>
      <c r="D53" s="100">
        <v>1</v>
      </c>
      <c r="E53" s="6">
        <v>2.2000000000000002</v>
      </c>
      <c r="F53" s="125">
        <f t="shared" si="0"/>
        <v>2.2000000000000002</v>
      </c>
    </row>
    <row r="54" spans="1:6" ht="33" customHeight="1" x14ac:dyDescent="0.25">
      <c r="A54" s="124">
        <v>51</v>
      </c>
      <c r="B54" s="90" t="s">
        <v>40</v>
      </c>
      <c r="C54" s="24" t="s">
        <v>2</v>
      </c>
      <c r="D54" s="100">
        <v>1</v>
      </c>
      <c r="E54" s="6">
        <v>5.99</v>
      </c>
      <c r="F54" s="125">
        <f t="shared" si="0"/>
        <v>5.99</v>
      </c>
    </row>
    <row r="55" spans="1:6" ht="33" customHeight="1" x14ac:dyDescent="0.25">
      <c r="A55" s="126">
        <v>52</v>
      </c>
      <c r="B55" s="136" t="s">
        <v>28</v>
      </c>
      <c r="C55" s="40" t="s">
        <v>2</v>
      </c>
      <c r="D55" s="114">
        <v>1</v>
      </c>
      <c r="E55" s="17">
        <v>10.08</v>
      </c>
      <c r="F55" s="125">
        <f t="shared" si="0"/>
        <v>10.08</v>
      </c>
    </row>
    <row r="56" spans="1:6" ht="42" customHeight="1" x14ac:dyDescent="0.25">
      <c r="A56" s="126">
        <v>53</v>
      </c>
      <c r="B56" s="135" t="s">
        <v>184</v>
      </c>
      <c r="C56" s="40" t="s">
        <v>2</v>
      </c>
      <c r="D56" s="114">
        <v>1</v>
      </c>
      <c r="E56" s="17">
        <v>11.71</v>
      </c>
      <c r="F56" s="125">
        <f t="shared" si="0"/>
        <v>11.71</v>
      </c>
    </row>
    <row r="57" spans="1:6" ht="42" customHeight="1" x14ac:dyDescent="0.25">
      <c r="A57" s="126">
        <v>54</v>
      </c>
      <c r="B57" s="117" t="s">
        <v>45</v>
      </c>
      <c r="C57" s="96" t="s">
        <v>2</v>
      </c>
      <c r="D57" s="114">
        <v>1</v>
      </c>
      <c r="E57" s="17">
        <v>4.95</v>
      </c>
      <c r="F57" s="125">
        <f t="shared" si="0"/>
        <v>4.95</v>
      </c>
    </row>
    <row r="58" spans="1:6" ht="31.5" customHeight="1" x14ac:dyDescent="0.25">
      <c r="A58" s="126"/>
      <c r="B58" s="112" t="s">
        <v>174</v>
      </c>
      <c r="C58" s="181"/>
      <c r="D58" s="182"/>
      <c r="E58" s="183"/>
      <c r="F58" s="130">
        <f>SUM(F4:F57)</f>
        <v>138580.42999999996</v>
      </c>
    </row>
    <row r="59" spans="1:6" ht="31.5" customHeight="1" x14ac:dyDescent="0.25">
      <c r="A59" s="126"/>
      <c r="B59" s="112" t="s">
        <v>175</v>
      </c>
      <c r="C59" s="112"/>
      <c r="D59" s="112"/>
      <c r="E59" s="112"/>
      <c r="F59" s="125"/>
    </row>
    <row r="60" spans="1:6" x14ac:dyDescent="0.25">
      <c r="A60" s="127">
        <v>55</v>
      </c>
      <c r="B60" s="118" t="s">
        <v>114</v>
      </c>
      <c r="C60" s="115" t="s">
        <v>163</v>
      </c>
      <c r="D60" s="116">
        <v>1.5</v>
      </c>
      <c r="E60" s="28">
        <v>132.13999999999999</v>
      </c>
      <c r="F60" s="125">
        <f t="shared" ref="F60:F123" si="1">D60*E60</f>
        <v>198.20999999999998</v>
      </c>
    </row>
    <row r="61" spans="1:6" x14ac:dyDescent="0.25">
      <c r="A61" s="127">
        <v>56</v>
      </c>
      <c r="B61" s="98" t="s">
        <v>115</v>
      </c>
      <c r="C61" s="57" t="s">
        <v>163</v>
      </c>
      <c r="D61" s="100">
        <v>6.96</v>
      </c>
      <c r="E61" s="6">
        <v>198.95</v>
      </c>
      <c r="F61" s="125">
        <f t="shared" si="1"/>
        <v>1384.692</v>
      </c>
    </row>
    <row r="62" spans="1:6" x14ac:dyDescent="0.25">
      <c r="A62" s="127">
        <v>57</v>
      </c>
      <c r="B62" s="98" t="s">
        <v>116</v>
      </c>
      <c r="C62" s="57" t="s">
        <v>2</v>
      </c>
      <c r="D62" s="100">
        <v>239</v>
      </c>
      <c r="E62" s="6">
        <v>16.96</v>
      </c>
      <c r="F62" s="125">
        <f t="shared" si="1"/>
        <v>4053.44</v>
      </c>
    </row>
    <row r="63" spans="1:6" x14ac:dyDescent="0.25">
      <c r="A63" s="127">
        <v>58</v>
      </c>
      <c r="B63" s="98" t="s">
        <v>117</v>
      </c>
      <c r="C63" s="57" t="s">
        <v>2</v>
      </c>
      <c r="D63" s="100">
        <v>71</v>
      </c>
      <c r="E63" s="6">
        <v>31.12</v>
      </c>
      <c r="F63" s="125">
        <f t="shared" si="1"/>
        <v>2209.52</v>
      </c>
    </row>
    <row r="64" spans="1:6" x14ac:dyDescent="0.25">
      <c r="A64" s="127">
        <v>59</v>
      </c>
      <c r="B64" s="98" t="s">
        <v>118</v>
      </c>
      <c r="C64" s="57" t="s">
        <v>2</v>
      </c>
      <c r="D64" s="100">
        <v>7</v>
      </c>
      <c r="E64" s="6">
        <v>46.86</v>
      </c>
      <c r="F64" s="125">
        <f t="shared" si="1"/>
        <v>328.02</v>
      </c>
    </row>
    <row r="65" spans="1:6" x14ac:dyDescent="0.25">
      <c r="A65" s="127">
        <v>60</v>
      </c>
      <c r="B65" s="98" t="s">
        <v>141</v>
      </c>
      <c r="C65" s="57" t="s">
        <v>2</v>
      </c>
      <c r="D65" s="100">
        <v>86</v>
      </c>
      <c r="E65" s="6">
        <v>13.59</v>
      </c>
      <c r="F65" s="125">
        <f t="shared" si="1"/>
        <v>1168.74</v>
      </c>
    </row>
    <row r="66" spans="1:6" x14ac:dyDescent="0.25">
      <c r="A66" s="127">
        <v>61</v>
      </c>
      <c r="B66" s="98" t="s">
        <v>142</v>
      </c>
      <c r="C66" s="57" t="s">
        <v>2</v>
      </c>
      <c r="D66" s="100">
        <v>9</v>
      </c>
      <c r="E66" s="6">
        <v>15.34</v>
      </c>
      <c r="F66" s="125">
        <f t="shared" si="1"/>
        <v>138.06</v>
      </c>
    </row>
    <row r="67" spans="1:6" x14ac:dyDescent="0.25">
      <c r="A67" s="127">
        <v>62</v>
      </c>
      <c r="B67" s="98" t="s">
        <v>119</v>
      </c>
      <c r="C67" s="57" t="s">
        <v>2</v>
      </c>
      <c r="D67" s="100">
        <v>12</v>
      </c>
      <c r="E67" s="6">
        <v>18.41</v>
      </c>
      <c r="F67" s="125">
        <f t="shared" si="1"/>
        <v>220.92000000000002</v>
      </c>
    </row>
    <row r="68" spans="1:6" x14ac:dyDescent="0.25">
      <c r="A68" s="127">
        <v>63</v>
      </c>
      <c r="B68" s="98" t="s">
        <v>136</v>
      </c>
      <c r="C68" s="57" t="s">
        <v>2</v>
      </c>
      <c r="D68" s="100">
        <v>86</v>
      </c>
      <c r="E68" s="6">
        <v>30.96</v>
      </c>
      <c r="F68" s="125">
        <f t="shared" si="1"/>
        <v>2662.56</v>
      </c>
    </row>
    <row r="69" spans="1:6" x14ac:dyDescent="0.25">
      <c r="A69" s="127">
        <v>64</v>
      </c>
      <c r="B69" s="98" t="s">
        <v>137</v>
      </c>
      <c r="C69" s="57" t="s">
        <v>2</v>
      </c>
      <c r="D69" s="100">
        <v>9</v>
      </c>
      <c r="E69" s="6">
        <v>33.51</v>
      </c>
      <c r="F69" s="125">
        <f t="shared" si="1"/>
        <v>301.58999999999997</v>
      </c>
    </row>
    <row r="70" spans="1:6" x14ac:dyDescent="0.25">
      <c r="A70" s="127">
        <v>65</v>
      </c>
      <c r="B70" s="98" t="s">
        <v>138</v>
      </c>
      <c r="C70" s="57" t="s">
        <v>2</v>
      </c>
      <c r="D70" s="100">
        <v>16</v>
      </c>
      <c r="E70" s="6">
        <v>39.450000000000003</v>
      </c>
      <c r="F70" s="125">
        <f t="shared" si="1"/>
        <v>631.20000000000005</v>
      </c>
    </row>
    <row r="71" spans="1:6" x14ac:dyDescent="0.25">
      <c r="A71" s="127">
        <v>66</v>
      </c>
      <c r="B71" s="98" t="s">
        <v>139</v>
      </c>
      <c r="C71" s="57" t="s">
        <v>2</v>
      </c>
      <c r="D71" s="100">
        <v>1</v>
      </c>
      <c r="E71" s="6">
        <v>48.78</v>
      </c>
      <c r="F71" s="125">
        <f t="shared" si="1"/>
        <v>48.78</v>
      </c>
    </row>
    <row r="72" spans="1:6" x14ac:dyDescent="0.25">
      <c r="A72" s="127">
        <v>67</v>
      </c>
      <c r="B72" s="98" t="s">
        <v>122</v>
      </c>
      <c r="C72" s="57" t="s">
        <v>2</v>
      </c>
      <c r="D72" s="100">
        <v>7</v>
      </c>
      <c r="E72" s="6">
        <v>35.200000000000003</v>
      </c>
      <c r="F72" s="125">
        <f t="shared" si="1"/>
        <v>246.40000000000003</v>
      </c>
    </row>
    <row r="73" spans="1:6" x14ac:dyDescent="0.25">
      <c r="A73" s="127">
        <v>68</v>
      </c>
      <c r="B73" s="98" t="s">
        <v>164</v>
      </c>
      <c r="C73" s="57"/>
      <c r="D73" s="100">
        <v>1</v>
      </c>
      <c r="E73" s="6">
        <v>36.9</v>
      </c>
      <c r="F73" s="125">
        <f t="shared" si="1"/>
        <v>36.9</v>
      </c>
    </row>
    <row r="74" spans="1:6" x14ac:dyDescent="0.25">
      <c r="A74" s="127">
        <v>69</v>
      </c>
      <c r="B74" s="98" t="s">
        <v>123</v>
      </c>
      <c r="C74" s="57" t="s">
        <v>2</v>
      </c>
      <c r="D74" s="100">
        <v>2</v>
      </c>
      <c r="E74" s="6">
        <v>53.02</v>
      </c>
      <c r="F74" s="125">
        <f t="shared" si="1"/>
        <v>106.04</v>
      </c>
    </row>
    <row r="75" spans="1:6" x14ac:dyDescent="0.25">
      <c r="A75" s="127">
        <v>70</v>
      </c>
      <c r="B75" s="98" t="s">
        <v>124</v>
      </c>
      <c r="C75" s="57" t="s">
        <v>2</v>
      </c>
      <c r="D75" s="100">
        <v>9</v>
      </c>
      <c r="E75" s="6">
        <v>57.64</v>
      </c>
      <c r="F75" s="125">
        <f t="shared" si="1"/>
        <v>518.76</v>
      </c>
    </row>
    <row r="76" spans="1:6" x14ac:dyDescent="0.25">
      <c r="A76" s="127">
        <v>71</v>
      </c>
      <c r="B76" s="98" t="s">
        <v>120</v>
      </c>
      <c r="C76" s="57" t="s">
        <v>2</v>
      </c>
      <c r="D76" s="100">
        <v>6</v>
      </c>
      <c r="E76" s="6">
        <v>50.9</v>
      </c>
      <c r="F76" s="125">
        <f t="shared" si="1"/>
        <v>305.39999999999998</v>
      </c>
    </row>
    <row r="77" spans="1:6" x14ac:dyDescent="0.25">
      <c r="A77" s="127">
        <v>72</v>
      </c>
      <c r="B77" s="98" t="s">
        <v>121</v>
      </c>
      <c r="C77" s="57" t="s">
        <v>2</v>
      </c>
      <c r="D77" s="100">
        <v>11</v>
      </c>
      <c r="E77" s="6">
        <v>58.53</v>
      </c>
      <c r="F77" s="125">
        <f t="shared" si="1"/>
        <v>643.83000000000004</v>
      </c>
    </row>
    <row r="78" spans="1:6" x14ac:dyDescent="0.25">
      <c r="A78" s="127">
        <v>73</v>
      </c>
      <c r="B78" s="98" t="s">
        <v>126</v>
      </c>
      <c r="C78" s="57" t="s">
        <v>2</v>
      </c>
      <c r="D78" s="100">
        <v>13</v>
      </c>
      <c r="E78" s="6">
        <v>9.2100000000000009</v>
      </c>
      <c r="F78" s="125">
        <f t="shared" si="1"/>
        <v>119.73000000000002</v>
      </c>
    </row>
    <row r="79" spans="1:6" x14ac:dyDescent="0.25">
      <c r="A79" s="127">
        <v>74</v>
      </c>
      <c r="B79" s="98" t="s">
        <v>127</v>
      </c>
      <c r="C79" s="57" t="s">
        <v>2</v>
      </c>
      <c r="D79" s="100">
        <v>43</v>
      </c>
      <c r="E79" s="6">
        <v>11.84</v>
      </c>
      <c r="F79" s="125">
        <f t="shared" si="1"/>
        <v>509.12</v>
      </c>
    </row>
    <row r="80" spans="1:6" x14ac:dyDescent="0.25">
      <c r="A80" s="127">
        <v>75</v>
      </c>
      <c r="B80" s="98" t="s">
        <v>125</v>
      </c>
      <c r="C80" s="57" t="s">
        <v>2</v>
      </c>
      <c r="D80" s="100">
        <v>12</v>
      </c>
      <c r="E80" s="6">
        <v>17.97</v>
      </c>
      <c r="F80" s="125">
        <f t="shared" si="1"/>
        <v>215.64</v>
      </c>
    </row>
    <row r="81" spans="1:6" x14ac:dyDescent="0.25">
      <c r="A81" s="127">
        <v>76</v>
      </c>
      <c r="B81" s="98" t="s">
        <v>128</v>
      </c>
      <c r="C81" s="57" t="s">
        <v>2</v>
      </c>
      <c r="D81" s="100">
        <v>12</v>
      </c>
      <c r="E81" s="6">
        <v>20.07</v>
      </c>
      <c r="F81" s="125">
        <f t="shared" si="1"/>
        <v>240.84</v>
      </c>
    </row>
    <row r="82" spans="1:6" x14ac:dyDescent="0.25">
      <c r="A82" s="127">
        <v>77</v>
      </c>
      <c r="B82" s="98" t="s">
        <v>129</v>
      </c>
      <c r="C82" s="57" t="s">
        <v>2</v>
      </c>
      <c r="D82" s="100">
        <v>1</v>
      </c>
      <c r="E82" s="6">
        <v>33.58</v>
      </c>
      <c r="F82" s="125">
        <f t="shared" si="1"/>
        <v>33.58</v>
      </c>
    </row>
    <row r="83" spans="1:6" x14ac:dyDescent="0.25">
      <c r="A83" s="127">
        <v>78</v>
      </c>
      <c r="B83" s="98" t="s">
        <v>185</v>
      </c>
      <c r="C83" s="57" t="s">
        <v>2</v>
      </c>
      <c r="D83" s="100">
        <v>1</v>
      </c>
      <c r="E83" s="6">
        <v>31.48</v>
      </c>
      <c r="F83" s="125">
        <f t="shared" si="1"/>
        <v>31.48</v>
      </c>
    </row>
    <row r="84" spans="1:6" x14ac:dyDescent="0.25">
      <c r="A84" s="127">
        <v>79</v>
      </c>
      <c r="B84" s="98" t="s">
        <v>130</v>
      </c>
      <c r="C84" s="57" t="s">
        <v>3</v>
      </c>
      <c r="D84" s="137">
        <v>42633</v>
      </c>
      <c r="E84" s="168">
        <v>0.38969999999999999</v>
      </c>
      <c r="F84" s="125">
        <f t="shared" si="1"/>
        <v>16614.080099999999</v>
      </c>
    </row>
    <row r="85" spans="1:6" x14ac:dyDescent="0.25">
      <c r="A85" s="127">
        <v>80</v>
      </c>
      <c r="B85" s="98" t="s">
        <v>131</v>
      </c>
      <c r="C85" s="57" t="s">
        <v>3</v>
      </c>
      <c r="D85" s="137">
        <v>14211</v>
      </c>
      <c r="E85" s="168">
        <v>0.3775</v>
      </c>
      <c r="F85" s="125">
        <f t="shared" si="1"/>
        <v>5364.6525000000001</v>
      </c>
    </row>
    <row r="86" spans="1:6" x14ac:dyDescent="0.25">
      <c r="A86" s="127">
        <v>81</v>
      </c>
      <c r="B86" s="98" t="s">
        <v>0</v>
      </c>
      <c r="C86" s="57" t="s">
        <v>2</v>
      </c>
      <c r="D86" s="100">
        <v>158</v>
      </c>
      <c r="E86" s="6">
        <v>8.66</v>
      </c>
      <c r="F86" s="125">
        <f t="shared" si="1"/>
        <v>1368.28</v>
      </c>
    </row>
    <row r="87" spans="1:6" ht="29.25" customHeight="1" x14ac:dyDescent="0.25">
      <c r="A87" s="127">
        <v>82</v>
      </c>
      <c r="B87" s="98" t="s">
        <v>144</v>
      </c>
      <c r="C87" s="57" t="s">
        <v>2</v>
      </c>
      <c r="D87" s="100">
        <v>138</v>
      </c>
      <c r="E87" s="6">
        <v>16.010000000000002</v>
      </c>
      <c r="F87" s="125">
        <f t="shared" si="1"/>
        <v>2209.38</v>
      </c>
    </row>
    <row r="88" spans="1:6" ht="33" customHeight="1" x14ac:dyDescent="0.25">
      <c r="A88" s="127">
        <v>83</v>
      </c>
      <c r="B88" s="98" t="s">
        <v>145</v>
      </c>
      <c r="C88" s="57" t="s">
        <v>2</v>
      </c>
      <c r="D88" s="100">
        <v>1</v>
      </c>
      <c r="E88" s="6">
        <v>20.97</v>
      </c>
      <c r="F88" s="125">
        <f t="shared" si="1"/>
        <v>20.97</v>
      </c>
    </row>
    <row r="89" spans="1:6" ht="30" customHeight="1" x14ac:dyDescent="0.25">
      <c r="A89" s="127">
        <v>84</v>
      </c>
      <c r="B89" s="98" t="s">
        <v>146</v>
      </c>
      <c r="C89" s="57" t="s">
        <v>2</v>
      </c>
      <c r="D89" s="100">
        <v>1</v>
      </c>
      <c r="E89" s="6">
        <v>17.149999999999999</v>
      </c>
      <c r="F89" s="125">
        <f t="shared" si="1"/>
        <v>17.149999999999999</v>
      </c>
    </row>
    <row r="90" spans="1:6" ht="31.5" customHeight="1" x14ac:dyDescent="0.25">
      <c r="A90" s="127">
        <v>85</v>
      </c>
      <c r="B90" s="98" t="s">
        <v>147</v>
      </c>
      <c r="C90" s="57" t="s">
        <v>2</v>
      </c>
      <c r="D90" s="100">
        <v>1</v>
      </c>
      <c r="E90" s="6">
        <v>15.73</v>
      </c>
      <c r="F90" s="125">
        <f t="shared" si="1"/>
        <v>15.73</v>
      </c>
    </row>
    <row r="91" spans="1:6" ht="25.5" customHeight="1" x14ac:dyDescent="0.25">
      <c r="A91" s="127">
        <v>86</v>
      </c>
      <c r="B91" s="98" t="s">
        <v>148</v>
      </c>
      <c r="C91" s="57" t="s">
        <v>2</v>
      </c>
      <c r="D91" s="100">
        <v>20</v>
      </c>
      <c r="E91" s="6">
        <v>19.66</v>
      </c>
      <c r="F91" s="125">
        <f t="shared" si="1"/>
        <v>393.2</v>
      </c>
    </row>
    <row r="92" spans="1:6" ht="30.75" customHeight="1" x14ac:dyDescent="0.25">
      <c r="A92" s="127">
        <v>87</v>
      </c>
      <c r="B92" s="98" t="s">
        <v>149</v>
      </c>
      <c r="C92" s="57" t="s">
        <v>2</v>
      </c>
      <c r="D92" s="100">
        <v>1</v>
      </c>
      <c r="E92" s="6">
        <v>20.65</v>
      </c>
      <c r="F92" s="125">
        <f t="shared" si="1"/>
        <v>20.65</v>
      </c>
    </row>
    <row r="93" spans="1:6" ht="31.5" customHeight="1" x14ac:dyDescent="0.25">
      <c r="A93" s="127">
        <v>88</v>
      </c>
      <c r="B93" s="98" t="s">
        <v>150</v>
      </c>
      <c r="C93" s="57" t="s">
        <v>2</v>
      </c>
      <c r="D93" s="100">
        <v>1</v>
      </c>
      <c r="E93" s="6">
        <v>16.2</v>
      </c>
      <c r="F93" s="125">
        <f t="shared" si="1"/>
        <v>16.2</v>
      </c>
    </row>
    <row r="94" spans="1:6" ht="17.25" customHeight="1" x14ac:dyDescent="0.25">
      <c r="A94" s="127">
        <v>89</v>
      </c>
      <c r="B94" s="98" t="s">
        <v>151</v>
      </c>
      <c r="C94" s="57" t="s">
        <v>2</v>
      </c>
      <c r="D94" s="100">
        <v>2</v>
      </c>
      <c r="E94" s="6">
        <v>17.899999999999999</v>
      </c>
      <c r="F94" s="125">
        <f t="shared" si="1"/>
        <v>35.799999999999997</v>
      </c>
    </row>
    <row r="95" spans="1:6" ht="17.25" customHeight="1" x14ac:dyDescent="0.25">
      <c r="A95" s="127">
        <v>90</v>
      </c>
      <c r="B95" s="98" t="s">
        <v>162</v>
      </c>
      <c r="C95" s="57" t="s">
        <v>2</v>
      </c>
      <c r="D95" s="100">
        <v>11</v>
      </c>
      <c r="E95" s="6">
        <v>10</v>
      </c>
      <c r="F95" s="125">
        <f t="shared" si="1"/>
        <v>110</v>
      </c>
    </row>
    <row r="96" spans="1:6" ht="20.25" customHeight="1" x14ac:dyDescent="0.25">
      <c r="A96" s="127">
        <v>91</v>
      </c>
      <c r="B96" s="98" t="s">
        <v>153</v>
      </c>
      <c r="C96" s="57" t="s">
        <v>3</v>
      </c>
      <c r="D96" s="100">
        <v>8512.91</v>
      </c>
      <c r="E96" s="6">
        <v>0.18</v>
      </c>
      <c r="F96" s="125">
        <f t="shared" si="1"/>
        <v>1532.3237999999999</v>
      </c>
    </row>
    <row r="97" spans="1:6" x14ac:dyDescent="0.25">
      <c r="A97" s="127">
        <v>92</v>
      </c>
      <c r="B97" s="98" t="s">
        <v>154</v>
      </c>
      <c r="C97" s="57" t="s">
        <v>3</v>
      </c>
      <c r="D97" s="100">
        <v>100</v>
      </c>
      <c r="E97" s="6">
        <v>0.18</v>
      </c>
      <c r="F97" s="125">
        <f t="shared" si="1"/>
        <v>18</v>
      </c>
    </row>
    <row r="98" spans="1:6" x14ac:dyDescent="0.25">
      <c r="A98" s="127">
        <v>93</v>
      </c>
      <c r="B98" s="98" t="s">
        <v>192</v>
      </c>
      <c r="C98" s="57" t="s">
        <v>3</v>
      </c>
      <c r="D98" s="100">
        <v>100</v>
      </c>
      <c r="E98" s="6">
        <v>0.19</v>
      </c>
      <c r="F98" s="125">
        <f t="shared" si="1"/>
        <v>19</v>
      </c>
    </row>
    <row r="99" spans="1:6" x14ac:dyDescent="0.25">
      <c r="A99" s="127">
        <v>94</v>
      </c>
      <c r="B99" s="98" t="s">
        <v>193</v>
      </c>
      <c r="C99" s="57" t="s">
        <v>3</v>
      </c>
      <c r="D99" s="100">
        <v>100</v>
      </c>
      <c r="E99" s="6">
        <v>0.19</v>
      </c>
      <c r="F99" s="125">
        <f t="shared" si="1"/>
        <v>19</v>
      </c>
    </row>
    <row r="100" spans="1:6" x14ac:dyDescent="0.25">
      <c r="A100" s="127">
        <v>95</v>
      </c>
      <c r="B100" s="98" t="s">
        <v>194</v>
      </c>
      <c r="C100" s="57" t="s">
        <v>3</v>
      </c>
      <c r="D100" s="100">
        <v>100</v>
      </c>
      <c r="E100" s="6">
        <v>0.22</v>
      </c>
      <c r="F100" s="125">
        <f t="shared" si="1"/>
        <v>22</v>
      </c>
    </row>
    <row r="101" spans="1:6" x14ac:dyDescent="0.25">
      <c r="A101" s="127">
        <v>96</v>
      </c>
      <c r="B101" s="98" t="s">
        <v>155</v>
      </c>
      <c r="C101" s="57" t="s">
        <v>2</v>
      </c>
      <c r="D101" s="100">
        <v>45</v>
      </c>
      <c r="E101" s="6">
        <v>10.19</v>
      </c>
      <c r="F101" s="125">
        <f t="shared" si="1"/>
        <v>458.54999999999995</v>
      </c>
    </row>
    <row r="102" spans="1:6" x14ac:dyDescent="0.25">
      <c r="A102" s="127">
        <v>97</v>
      </c>
      <c r="B102" s="98" t="s">
        <v>156</v>
      </c>
      <c r="C102" s="57" t="s">
        <v>2</v>
      </c>
      <c r="D102" s="100">
        <v>10</v>
      </c>
      <c r="E102" s="6">
        <v>11.51</v>
      </c>
      <c r="F102" s="125">
        <f t="shared" si="1"/>
        <v>115.1</v>
      </c>
    </row>
    <row r="103" spans="1:6" x14ac:dyDescent="0.25">
      <c r="A103" s="127">
        <v>98</v>
      </c>
      <c r="B103" s="98" t="s">
        <v>157</v>
      </c>
      <c r="C103" s="57" t="s">
        <v>2</v>
      </c>
      <c r="D103" s="100">
        <v>12</v>
      </c>
      <c r="E103" s="6">
        <v>13.81</v>
      </c>
      <c r="F103" s="125">
        <f t="shared" si="1"/>
        <v>165.72</v>
      </c>
    </row>
    <row r="104" spans="1:6" x14ac:dyDescent="0.25">
      <c r="A104" s="127">
        <v>99</v>
      </c>
      <c r="B104" s="98" t="s">
        <v>158</v>
      </c>
      <c r="C104" s="57" t="s">
        <v>2</v>
      </c>
      <c r="D104" s="100">
        <v>5</v>
      </c>
      <c r="E104" s="6">
        <v>13.15</v>
      </c>
      <c r="F104" s="125">
        <f t="shared" si="1"/>
        <v>65.75</v>
      </c>
    </row>
    <row r="105" spans="1:6" x14ac:dyDescent="0.25">
      <c r="A105" s="127">
        <v>100</v>
      </c>
      <c r="B105" s="98" t="s">
        <v>195</v>
      </c>
      <c r="C105" s="57" t="s">
        <v>2</v>
      </c>
      <c r="D105" s="100">
        <v>2</v>
      </c>
      <c r="E105" s="6">
        <v>13.15</v>
      </c>
      <c r="F105" s="125">
        <f t="shared" si="1"/>
        <v>26.3</v>
      </c>
    </row>
    <row r="106" spans="1:6" x14ac:dyDescent="0.25">
      <c r="A106" s="127">
        <v>101</v>
      </c>
      <c r="B106" s="98" t="s">
        <v>196</v>
      </c>
      <c r="C106" s="57" t="s">
        <v>2</v>
      </c>
      <c r="D106" s="100">
        <v>7</v>
      </c>
      <c r="E106" s="6">
        <v>15.95</v>
      </c>
      <c r="F106" s="125">
        <f t="shared" si="1"/>
        <v>111.64999999999999</v>
      </c>
    </row>
    <row r="107" spans="1:6" x14ac:dyDescent="0.25">
      <c r="A107" s="127">
        <v>102</v>
      </c>
      <c r="B107" s="98" t="s">
        <v>197</v>
      </c>
      <c r="C107" s="57" t="s">
        <v>2</v>
      </c>
      <c r="D107" s="100">
        <v>19</v>
      </c>
      <c r="E107" s="6">
        <v>8.8800000000000008</v>
      </c>
      <c r="F107" s="125">
        <f t="shared" si="1"/>
        <v>168.72000000000003</v>
      </c>
    </row>
    <row r="108" spans="1:6" x14ac:dyDescent="0.25">
      <c r="A108" s="127">
        <v>103</v>
      </c>
      <c r="B108" s="98" t="s">
        <v>198</v>
      </c>
      <c r="C108" s="57" t="s">
        <v>2</v>
      </c>
      <c r="D108" s="100">
        <v>7</v>
      </c>
      <c r="E108" s="6">
        <v>6.9</v>
      </c>
      <c r="F108" s="125">
        <f t="shared" si="1"/>
        <v>48.300000000000004</v>
      </c>
    </row>
    <row r="109" spans="1:6" x14ac:dyDescent="0.25">
      <c r="A109" s="127">
        <v>104</v>
      </c>
      <c r="B109" s="98" t="s">
        <v>199</v>
      </c>
      <c r="C109" s="57" t="s">
        <v>2</v>
      </c>
      <c r="D109" s="100">
        <v>10</v>
      </c>
      <c r="E109" s="6">
        <v>13.48</v>
      </c>
      <c r="F109" s="125">
        <f t="shared" si="1"/>
        <v>134.80000000000001</v>
      </c>
    </row>
    <row r="110" spans="1:6" x14ac:dyDescent="0.25">
      <c r="A110" s="127">
        <v>105</v>
      </c>
      <c r="B110" s="98" t="s">
        <v>206</v>
      </c>
      <c r="C110" s="57" t="s">
        <v>2</v>
      </c>
      <c r="D110" s="100">
        <v>3</v>
      </c>
      <c r="E110" s="6">
        <v>28.63</v>
      </c>
      <c r="F110" s="125">
        <f t="shared" si="1"/>
        <v>85.89</v>
      </c>
    </row>
    <row r="111" spans="1:6" x14ac:dyDescent="0.25">
      <c r="A111" s="127">
        <v>106</v>
      </c>
      <c r="B111" s="98" t="s">
        <v>207</v>
      </c>
      <c r="C111" s="57" t="s">
        <v>2</v>
      </c>
      <c r="D111" s="100">
        <v>6</v>
      </c>
      <c r="E111" s="6">
        <v>23.54</v>
      </c>
      <c r="F111" s="125">
        <f t="shared" si="1"/>
        <v>141.24</v>
      </c>
    </row>
    <row r="112" spans="1:6" x14ac:dyDescent="0.25">
      <c r="A112" s="127">
        <v>107</v>
      </c>
      <c r="B112" s="98" t="s">
        <v>208</v>
      </c>
      <c r="C112" s="57" t="s">
        <v>2</v>
      </c>
      <c r="D112" s="100">
        <v>1</v>
      </c>
      <c r="E112" s="6">
        <v>26.72</v>
      </c>
      <c r="F112" s="125">
        <f t="shared" si="1"/>
        <v>26.72</v>
      </c>
    </row>
    <row r="113" spans="1:6" x14ac:dyDescent="0.25">
      <c r="A113" s="127">
        <v>108</v>
      </c>
      <c r="B113" s="98" t="s">
        <v>209</v>
      </c>
      <c r="C113" s="57" t="s">
        <v>2</v>
      </c>
      <c r="D113" s="100">
        <v>1</v>
      </c>
      <c r="E113" s="6">
        <v>36.58</v>
      </c>
      <c r="F113" s="125">
        <f t="shared" si="1"/>
        <v>36.58</v>
      </c>
    </row>
    <row r="114" spans="1:6" x14ac:dyDescent="0.25">
      <c r="A114" s="127">
        <v>109</v>
      </c>
      <c r="B114" s="98" t="s">
        <v>159</v>
      </c>
      <c r="C114" s="57" t="s">
        <v>2</v>
      </c>
      <c r="D114" s="100">
        <v>13</v>
      </c>
      <c r="E114" s="6">
        <v>20.07</v>
      </c>
      <c r="F114" s="125">
        <f t="shared" si="1"/>
        <v>260.91000000000003</v>
      </c>
    </row>
    <row r="115" spans="1:6" x14ac:dyDescent="0.25">
      <c r="A115" s="127">
        <v>110</v>
      </c>
      <c r="B115" s="98" t="s">
        <v>160</v>
      </c>
      <c r="C115" s="57" t="s">
        <v>2</v>
      </c>
      <c r="D115" s="100">
        <v>3</v>
      </c>
      <c r="E115" s="6">
        <v>20.07</v>
      </c>
      <c r="F115" s="125">
        <f t="shared" si="1"/>
        <v>60.21</v>
      </c>
    </row>
    <row r="116" spans="1:6" ht="21.75" customHeight="1" x14ac:dyDescent="0.25">
      <c r="A116" s="127">
        <v>111</v>
      </c>
      <c r="B116" s="98" t="s">
        <v>152</v>
      </c>
      <c r="C116" s="57" t="s">
        <v>2</v>
      </c>
      <c r="D116" s="100">
        <v>1</v>
      </c>
      <c r="E116" s="6">
        <v>18.670000000000002</v>
      </c>
      <c r="F116" s="125">
        <f t="shared" si="1"/>
        <v>18.670000000000002</v>
      </c>
    </row>
    <row r="117" spans="1:6" ht="21.75" customHeight="1" x14ac:dyDescent="0.25">
      <c r="A117" s="127">
        <v>112</v>
      </c>
      <c r="B117" s="98" t="s">
        <v>191</v>
      </c>
      <c r="C117" s="57" t="s">
        <v>2</v>
      </c>
      <c r="D117" s="100">
        <v>3</v>
      </c>
      <c r="E117" s="6">
        <v>28.12</v>
      </c>
      <c r="F117" s="125">
        <f t="shared" si="1"/>
        <v>84.36</v>
      </c>
    </row>
    <row r="118" spans="1:6" ht="33" customHeight="1" x14ac:dyDescent="0.25">
      <c r="A118" s="127">
        <v>113</v>
      </c>
      <c r="B118" s="98" t="s">
        <v>200</v>
      </c>
      <c r="C118" s="57" t="s">
        <v>2</v>
      </c>
      <c r="D118" s="100">
        <v>55</v>
      </c>
      <c r="E118" s="6">
        <v>8</v>
      </c>
      <c r="F118" s="125">
        <f t="shared" si="1"/>
        <v>440</v>
      </c>
    </row>
    <row r="119" spans="1:6" ht="30.75" customHeight="1" x14ac:dyDescent="0.25">
      <c r="A119" s="127">
        <v>114</v>
      </c>
      <c r="B119" s="98" t="s">
        <v>201</v>
      </c>
      <c r="C119" s="57" t="s">
        <v>2</v>
      </c>
      <c r="D119" s="100">
        <v>2</v>
      </c>
      <c r="E119" s="6">
        <v>10.49</v>
      </c>
      <c r="F119" s="125">
        <f t="shared" si="1"/>
        <v>20.98</v>
      </c>
    </row>
    <row r="120" spans="1:6" ht="30.75" customHeight="1" x14ac:dyDescent="0.25">
      <c r="A120" s="127">
        <v>115</v>
      </c>
      <c r="B120" s="98" t="s">
        <v>202</v>
      </c>
      <c r="C120" s="57" t="s">
        <v>2</v>
      </c>
      <c r="D120" s="100">
        <v>1</v>
      </c>
      <c r="E120" s="6">
        <v>8.58</v>
      </c>
      <c r="F120" s="125">
        <f t="shared" si="1"/>
        <v>8.58</v>
      </c>
    </row>
    <row r="121" spans="1:6" ht="30.75" customHeight="1" x14ac:dyDescent="0.25">
      <c r="A121" s="127">
        <v>116</v>
      </c>
      <c r="B121" s="98" t="s">
        <v>203</v>
      </c>
      <c r="C121" s="57" t="s">
        <v>2</v>
      </c>
      <c r="D121" s="100">
        <v>2</v>
      </c>
      <c r="E121" s="6">
        <v>9.83</v>
      </c>
      <c r="F121" s="125">
        <f t="shared" si="1"/>
        <v>19.66</v>
      </c>
    </row>
    <row r="122" spans="1:6" ht="30.75" customHeight="1" x14ac:dyDescent="0.25">
      <c r="A122" s="127">
        <v>117</v>
      </c>
      <c r="B122" s="98" t="s">
        <v>204</v>
      </c>
      <c r="C122" s="57" t="s">
        <v>2</v>
      </c>
      <c r="D122" s="100">
        <v>6</v>
      </c>
      <c r="E122" s="6">
        <v>8.1</v>
      </c>
      <c r="F122" s="125">
        <f t="shared" si="1"/>
        <v>48.599999999999994</v>
      </c>
    </row>
    <row r="123" spans="1:6" ht="31.5" customHeight="1" x14ac:dyDescent="0.25">
      <c r="A123" s="127">
        <v>118</v>
      </c>
      <c r="B123" s="98" t="s">
        <v>161</v>
      </c>
      <c r="C123" s="57" t="s">
        <v>2</v>
      </c>
      <c r="D123" s="100">
        <v>66</v>
      </c>
      <c r="E123" s="6">
        <v>4.33</v>
      </c>
      <c r="F123" s="125">
        <f t="shared" si="1"/>
        <v>285.78000000000003</v>
      </c>
    </row>
    <row r="124" spans="1:6" ht="24" customHeight="1" x14ac:dyDescent="0.25">
      <c r="A124" s="126"/>
      <c r="B124" s="112" t="s">
        <v>176</v>
      </c>
      <c r="C124" s="181"/>
      <c r="D124" s="182"/>
      <c r="E124" s="183"/>
      <c r="F124" s="130">
        <f>SUM(F60:F123)</f>
        <v>46982.938400000014</v>
      </c>
    </row>
    <row r="125" spans="1:6" ht="24" customHeight="1" x14ac:dyDescent="0.25">
      <c r="A125" s="126"/>
      <c r="B125" s="112" t="s">
        <v>177</v>
      </c>
      <c r="C125" s="112"/>
      <c r="D125" s="112"/>
      <c r="E125" s="112"/>
      <c r="F125" s="125"/>
    </row>
    <row r="126" spans="1:6" ht="24" customHeight="1" x14ac:dyDescent="0.25">
      <c r="A126" s="126">
        <v>119</v>
      </c>
      <c r="B126" s="98" t="s">
        <v>1</v>
      </c>
      <c r="C126" s="57" t="s">
        <v>2</v>
      </c>
      <c r="D126" s="100">
        <v>71</v>
      </c>
      <c r="E126" s="6">
        <v>24.88</v>
      </c>
      <c r="F126" s="125">
        <f t="shared" ref="F126:F129" si="2">D126*E126</f>
        <v>1766.48</v>
      </c>
    </row>
    <row r="127" spans="1:6" ht="24" customHeight="1" x14ac:dyDescent="0.25">
      <c r="A127" s="126">
        <v>120</v>
      </c>
      <c r="B127" s="98" t="s">
        <v>205</v>
      </c>
      <c r="C127" s="57" t="s">
        <v>2</v>
      </c>
      <c r="D127" s="100">
        <v>7</v>
      </c>
      <c r="E127" s="6">
        <v>33.840000000000003</v>
      </c>
      <c r="F127" s="125">
        <f t="shared" si="2"/>
        <v>236.88000000000002</v>
      </c>
    </row>
    <row r="128" spans="1:6" ht="27.75" customHeight="1" x14ac:dyDescent="0.25">
      <c r="A128" s="126">
        <v>121</v>
      </c>
      <c r="B128" s="138" t="s">
        <v>210</v>
      </c>
      <c r="C128" s="57" t="s">
        <v>2</v>
      </c>
      <c r="D128" s="100">
        <v>1</v>
      </c>
      <c r="E128" s="6">
        <f>0.017*F58</f>
        <v>2355.8673099999996</v>
      </c>
      <c r="F128" s="125">
        <f t="shared" si="2"/>
        <v>2355.8673099999996</v>
      </c>
    </row>
    <row r="129" spans="1:6" ht="31.5" customHeight="1" x14ac:dyDescent="0.25">
      <c r="A129" s="126">
        <v>122</v>
      </c>
      <c r="B129" s="138" t="s">
        <v>211</v>
      </c>
      <c r="C129" s="57" t="s">
        <v>2</v>
      </c>
      <c r="D129" s="100">
        <v>1</v>
      </c>
      <c r="E129" s="6">
        <f>0.017*F124</f>
        <v>798.70995280000034</v>
      </c>
      <c r="F129" s="125">
        <f t="shared" si="2"/>
        <v>798.70995280000034</v>
      </c>
    </row>
    <row r="130" spans="1:6" ht="24" customHeight="1" thickBot="1" x14ac:dyDescent="0.3">
      <c r="A130" s="128"/>
      <c r="B130" s="129" t="s">
        <v>178</v>
      </c>
      <c r="C130" s="186"/>
      <c r="D130" s="186"/>
      <c r="E130" s="186"/>
      <c r="F130" s="131">
        <f>SUM(F126:F129)</f>
        <v>5157.9372628000001</v>
      </c>
    </row>
    <row r="131" spans="1:6" ht="29.25" customHeight="1" thickBot="1" x14ac:dyDescent="0.3">
      <c r="A131" s="184"/>
      <c r="B131" s="184"/>
      <c r="C131" s="184"/>
      <c r="D131" s="184"/>
      <c r="E131" s="184"/>
      <c r="F131" s="184"/>
    </row>
    <row r="132" spans="1:6" ht="27.75" customHeight="1" x14ac:dyDescent="0.25">
      <c r="A132" s="187" t="s">
        <v>216</v>
      </c>
      <c r="B132" s="188"/>
      <c r="C132" s="188"/>
      <c r="D132" s="188"/>
      <c r="E132" s="188"/>
      <c r="F132" s="189"/>
    </row>
    <row r="133" spans="1:6" ht="27" customHeight="1" x14ac:dyDescent="0.25">
      <c r="A133" s="175" t="s">
        <v>179</v>
      </c>
      <c r="B133" s="176"/>
      <c r="C133" s="176"/>
      <c r="D133" s="176"/>
      <c r="E133" s="177"/>
      <c r="F133" s="132">
        <f>F58</f>
        <v>138580.42999999996</v>
      </c>
    </row>
    <row r="134" spans="1:6" ht="30" customHeight="1" x14ac:dyDescent="0.25">
      <c r="A134" s="175" t="s">
        <v>176</v>
      </c>
      <c r="B134" s="176"/>
      <c r="C134" s="176"/>
      <c r="D134" s="176"/>
      <c r="E134" s="177"/>
      <c r="F134" s="132">
        <f>F124</f>
        <v>46982.938400000014</v>
      </c>
    </row>
    <row r="135" spans="1:6" ht="24.75" customHeight="1" x14ac:dyDescent="0.25">
      <c r="A135" s="175" t="s">
        <v>180</v>
      </c>
      <c r="B135" s="176"/>
      <c r="C135" s="176"/>
      <c r="D135" s="176"/>
      <c r="E135" s="177"/>
      <c r="F135" s="132">
        <f>F130</f>
        <v>5157.9372628000001</v>
      </c>
    </row>
    <row r="136" spans="1:6" ht="24" customHeight="1" x14ac:dyDescent="0.25">
      <c r="A136" s="175" t="s">
        <v>218</v>
      </c>
      <c r="B136" s="176"/>
      <c r="C136" s="176"/>
      <c r="D136" s="176"/>
      <c r="E136" s="177"/>
      <c r="F136" s="132">
        <f>F133+F134+F135</f>
        <v>190721.30566279998</v>
      </c>
    </row>
    <row r="137" spans="1:6" ht="31.5" customHeight="1" x14ac:dyDescent="0.25">
      <c r="A137" s="175" t="s">
        <v>181</v>
      </c>
      <c r="B137" s="176"/>
      <c r="C137" s="176"/>
      <c r="D137" s="176"/>
      <c r="E137" s="177"/>
      <c r="F137" s="132">
        <f>F136*0.14</f>
        <v>26700.982792791998</v>
      </c>
    </row>
    <row r="138" spans="1:6" ht="29.25" customHeight="1" thickBot="1" x14ac:dyDescent="0.3">
      <c r="A138" s="170" t="s">
        <v>217</v>
      </c>
      <c r="B138" s="171"/>
      <c r="C138" s="171"/>
      <c r="D138" s="171"/>
      <c r="E138" s="171"/>
      <c r="F138" s="133">
        <f>F136+F137</f>
        <v>217422.28845559197</v>
      </c>
    </row>
    <row r="139" spans="1:6" x14ac:dyDescent="0.25">
      <c r="A139" s="54"/>
      <c r="B139" s="54"/>
      <c r="C139" s="54"/>
      <c r="D139" s="119"/>
      <c r="E139" s="119"/>
      <c r="F139" s="119"/>
    </row>
    <row r="140" spans="1:6" x14ac:dyDescent="0.25">
      <c r="A140" s="54"/>
      <c r="B140" s="54"/>
      <c r="C140" s="54"/>
      <c r="D140" s="119"/>
      <c r="E140" s="119"/>
      <c r="F140" s="119"/>
    </row>
    <row r="141" spans="1:6" ht="50.25" customHeight="1" x14ac:dyDescent="0.25">
      <c r="A141" s="172" t="s">
        <v>212</v>
      </c>
      <c r="B141" s="173"/>
      <c r="C141" s="173"/>
      <c r="D141" s="173"/>
      <c r="E141" s="173"/>
      <c r="F141" s="174"/>
    </row>
    <row r="143" spans="1:6" ht="76.5" customHeight="1" x14ac:dyDescent="0.25">
      <c r="A143" s="172" t="s">
        <v>224</v>
      </c>
      <c r="B143" s="173"/>
      <c r="C143" s="173"/>
      <c r="D143" s="173"/>
      <c r="E143" s="173"/>
      <c r="F143" s="174"/>
    </row>
    <row r="145" spans="1:6" ht="60.75" customHeight="1" x14ac:dyDescent="0.25">
      <c r="A145" s="172" t="s">
        <v>223</v>
      </c>
      <c r="B145" s="173"/>
      <c r="C145" s="173"/>
      <c r="D145" s="173"/>
      <c r="E145" s="173"/>
      <c r="F145" s="174"/>
    </row>
    <row r="151" spans="1:6" ht="25.5" customHeight="1" x14ac:dyDescent="0.25">
      <c r="A151" s="54"/>
      <c r="B151" s="185" t="s">
        <v>214</v>
      </c>
      <c r="C151" s="185"/>
      <c r="D151" s="185"/>
      <c r="E151" s="185"/>
      <c r="F151" s="185"/>
    </row>
    <row r="152" spans="1:6" ht="22.5" customHeight="1" x14ac:dyDescent="0.25">
      <c r="A152" s="54"/>
      <c r="B152" s="169" t="s">
        <v>215</v>
      </c>
      <c r="C152" s="169"/>
      <c r="D152" s="169"/>
      <c r="E152" s="169"/>
      <c r="F152" s="169"/>
    </row>
    <row r="153" spans="1:6" x14ac:dyDescent="0.25">
      <c r="A153" s="54"/>
      <c r="B153" s="54"/>
      <c r="C153" s="54"/>
      <c r="D153" s="119"/>
      <c r="E153" s="119"/>
      <c r="F153" s="119"/>
    </row>
    <row r="154" spans="1:6" x14ac:dyDescent="0.25">
      <c r="A154" s="54"/>
      <c r="B154" s="54"/>
      <c r="C154" s="54"/>
      <c r="D154" s="119"/>
      <c r="E154" s="119"/>
      <c r="F154" s="119"/>
    </row>
    <row r="155" spans="1:6" x14ac:dyDescent="0.25">
      <c r="A155" s="54"/>
      <c r="B155" s="54"/>
      <c r="C155" s="54"/>
      <c r="D155" s="119"/>
      <c r="E155" s="119"/>
      <c r="F155" s="119"/>
    </row>
  </sheetData>
  <mergeCells count="17">
    <mergeCell ref="A1:F1"/>
    <mergeCell ref="C58:E58"/>
    <mergeCell ref="A131:F131"/>
    <mergeCell ref="B151:F151"/>
    <mergeCell ref="C124:E124"/>
    <mergeCell ref="C130:E130"/>
    <mergeCell ref="A132:F132"/>
    <mergeCell ref="A133:E133"/>
    <mergeCell ref="A134:E134"/>
    <mergeCell ref="A135:E135"/>
    <mergeCell ref="A136:E136"/>
    <mergeCell ref="B152:F152"/>
    <mergeCell ref="A138:E138"/>
    <mergeCell ref="A141:F141"/>
    <mergeCell ref="A143:F143"/>
    <mergeCell ref="A137:E137"/>
    <mergeCell ref="A145:F145"/>
  </mergeCells>
  <pageMargins left="0.70866141732283472" right="0.70866141732283472" top="0.74803149606299213" bottom="0.74803149606299213" header="0.31496062992125984" footer="0.31496062992125984"/>
  <pageSetup paperSize="256" scale="75" firstPageNumber="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workbookViewId="0">
      <selection activeCell="L17" sqref="L17"/>
    </sheetView>
  </sheetViews>
  <sheetFormatPr baseColWidth="10" defaultColWidth="11.42578125" defaultRowHeight="15" x14ac:dyDescent="0.25"/>
  <cols>
    <col min="1" max="1" width="89.7109375" customWidth="1"/>
    <col min="2" max="2" width="10.140625" customWidth="1"/>
    <col min="3" max="3" width="11.85546875" customWidth="1"/>
    <col min="4" max="4" width="11.5703125" customWidth="1"/>
    <col min="5" max="5" width="11.7109375" customWidth="1"/>
  </cols>
  <sheetData>
    <row r="1" spans="1:6" ht="57" customHeight="1" x14ac:dyDescent="0.25">
      <c r="A1" s="190" t="s">
        <v>30</v>
      </c>
      <c r="B1" s="191"/>
      <c r="C1" s="191"/>
      <c r="D1" s="191"/>
      <c r="E1" s="192"/>
    </row>
    <row r="2" spans="1:6" ht="21.75" customHeight="1" x14ac:dyDescent="0.25">
      <c r="A2" s="193" t="s">
        <v>213</v>
      </c>
      <c r="B2" s="194"/>
      <c r="C2" s="194"/>
      <c r="D2" s="194"/>
      <c r="E2" s="195"/>
      <c r="F2" s="31"/>
    </row>
    <row r="3" spans="1:6" ht="16.5" thickBot="1" x14ac:dyDescent="0.3">
      <c r="A3" s="142" t="s">
        <v>4</v>
      </c>
      <c r="B3" s="140" t="s">
        <v>5</v>
      </c>
      <c r="C3" s="94" t="s">
        <v>6</v>
      </c>
      <c r="D3" s="94" t="s">
        <v>7</v>
      </c>
      <c r="E3" s="94" t="s">
        <v>8</v>
      </c>
      <c r="F3" s="31"/>
    </row>
    <row r="4" spans="1:6" x14ac:dyDescent="0.25">
      <c r="A4" s="4" t="s">
        <v>41</v>
      </c>
      <c r="B4" s="3">
        <v>5.93</v>
      </c>
      <c r="C4" s="11"/>
      <c r="D4" s="11"/>
      <c r="E4" s="34">
        <f>B4</f>
        <v>5.93</v>
      </c>
      <c r="F4" s="31"/>
    </row>
    <row r="5" spans="1:6" x14ac:dyDescent="0.25">
      <c r="A5" s="14" t="s">
        <v>53</v>
      </c>
      <c r="B5" s="15">
        <v>6.92</v>
      </c>
      <c r="C5" s="28"/>
      <c r="D5" s="28"/>
      <c r="E5" s="35"/>
      <c r="F5" s="31"/>
    </row>
    <row r="6" spans="1:6" x14ac:dyDescent="0.25">
      <c r="A6" s="4" t="s">
        <v>42</v>
      </c>
      <c r="B6" s="5">
        <v>7.59</v>
      </c>
      <c r="C6" s="6"/>
      <c r="D6" s="6"/>
      <c r="E6" s="26"/>
      <c r="F6" s="31"/>
    </row>
    <row r="7" spans="1:6" x14ac:dyDescent="0.25">
      <c r="A7" s="4" t="s">
        <v>48</v>
      </c>
      <c r="B7" s="5">
        <v>7.94</v>
      </c>
      <c r="C7" s="6"/>
      <c r="D7" s="6"/>
      <c r="E7" s="26"/>
      <c r="F7" s="31"/>
    </row>
    <row r="8" spans="1:6" x14ac:dyDescent="0.25">
      <c r="A8" s="4" t="s">
        <v>31</v>
      </c>
      <c r="B8" s="5">
        <v>12.97</v>
      </c>
      <c r="C8" s="6"/>
      <c r="D8" s="6"/>
      <c r="E8" s="26">
        <f>B8</f>
        <v>12.97</v>
      </c>
      <c r="F8" s="31"/>
    </row>
    <row r="9" spans="1:6" x14ac:dyDescent="0.25">
      <c r="A9" s="4" t="s">
        <v>32</v>
      </c>
      <c r="B9" s="5">
        <v>7.76</v>
      </c>
      <c r="C9" s="6"/>
      <c r="D9" s="6"/>
      <c r="E9" s="26">
        <f>B9</f>
        <v>7.76</v>
      </c>
      <c r="F9" s="31"/>
    </row>
    <row r="10" spans="1:6" x14ac:dyDescent="0.25">
      <c r="A10" s="4" t="s">
        <v>43</v>
      </c>
      <c r="B10" s="5">
        <v>13.88</v>
      </c>
      <c r="C10" s="6"/>
      <c r="D10" s="6"/>
      <c r="E10" s="26"/>
      <c r="F10" s="31"/>
    </row>
    <row r="11" spans="1:6" x14ac:dyDescent="0.25">
      <c r="A11" s="4" t="s">
        <v>33</v>
      </c>
      <c r="B11" s="5">
        <v>2.2000000000000002</v>
      </c>
      <c r="C11" s="6"/>
      <c r="D11" s="6"/>
      <c r="E11" s="26">
        <f>B11</f>
        <v>2.2000000000000002</v>
      </c>
      <c r="F11" s="31"/>
    </row>
    <row r="12" spans="1:6" x14ac:dyDescent="0.25">
      <c r="A12" s="4" t="s">
        <v>44</v>
      </c>
      <c r="B12" s="5">
        <v>10.66</v>
      </c>
      <c r="C12" s="6"/>
      <c r="D12" s="6"/>
      <c r="E12" s="26">
        <f>B12</f>
        <v>10.66</v>
      </c>
      <c r="F12" s="31"/>
    </row>
    <row r="13" spans="1:6" x14ac:dyDescent="0.25">
      <c r="A13" s="4" t="s">
        <v>188</v>
      </c>
      <c r="B13" s="5">
        <v>2.5</v>
      </c>
      <c r="C13" s="6"/>
      <c r="D13" s="6"/>
      <c r="E13" s="26"/>
      <c r="F13" s="31"/>
    </row>
    <row r="14" spans="1:6" x14ac:dyDescent="0.25">
      <c r="A14" s="4" t="s">
        <v>9</v>
      </c>
      <c r="B14" s="5">
        <v>6.43</v>
      </c>
      <c r="C14" s="6">
        <f>B14*2</f>
        <v>12.86</v>
      </c>
      <c r="D14" s="6">
        <f>B14</f>
        <v>6.43</v>
      </c>
      <c r="E14" s="26"/>
      <c r="F14" s="31"/>
    </row>
    <row r="15" spans="1:6" ht="28.5" customHeight="1" x14ac:dyDescent="0.25">
      <c r="A15" s="7" t="s">
        <v>35</v>
      </c>
      <c r="B15" s="5">
        <v>14.68</v>
      </c>
      <c r="C15" s="6"/>
      <c r="D15" s="6">
        <f>B15</f>
        <v>14.68</v>
      </c>
      <c r="E15" s="26"/>
      <c r="F15" s="31"/>
    </row>
    <row r="16" spans="1:6" ht="26.25" customHeight="1" x14ac:dyDescent="0.25">
      <c r="A16" s="7" t="s">
        <v>36</v>
      </c>
      <c r="B16" s="5">
        <v>15.58</v>
      </c>
      <c r="C16" s="6">
        <f>B16</f>
        <v>15.58</v>
      </c>
      <c r="D16" s="6"/>
      <c r="E16" s="26"/>
      <c r="F16" s="31"/>
    </row>
    <row r="17" spans="1:6" x14ac:dyDescent="0.25">
      <c r="A17" s="4" t="s">
        <v>37</v>
      </c>
      <c r="B17" s="5">
        <v>0.9</v>
      </c>
      <c r="C17" s="6">
        <f>B17*4</f>
        <v>3.6</v>
      </c>
      <c r="D17" s="6">
        <f>B17*2</f>
        <v>1.8</v>
      </c>
      <c r="E17" s="26"/>
      <c r="F17" s="31"/>
    </row>
    <row r="18" spans="1:6" ht="25.5" x14ac:dyDescent="0.25">
      <c r="A18" s="8" t="s">
        <v>45</v>
      </c>
      <c r="B18" s="5">
        <v>4.95</v>
      </c>
      <c r="C18" s="6"/>
      <c r="D18" s="6"/>
      <c r="E18" s="26"/>
      <c r="F18" s="31"/>
    </row>
    <row r="19" spans="1:6" ht="16.5" customHeight="1" x14ac:dyDescent="0.25">
      <c r="A19" s="4" t="s">
        <v>54</v>
      </c>
      <c r="B19" s="5">
        <v>69.41</v>
      </c>
      <c r="C19" s="6"/>
      <c r="D19" s="6"/>
      <c r="E19" s="26"/>
      <c r="F19" s="31"/>
    </row>
    <row r="20" spans="1:6" x14ac:dyDescent="0.25">
      <c r="A20" s="4" t="s">
        <v>38</v>
      </c>
      <c r="B20" s="5">
        <v>1.58</v>
      </c>
      <c r="C20" s="6"/>
      <c r="D20" s="6"/>
      <c r="E20" s="26"/>
      <c r="F20" s="31"/>
    </row>
    <row r="21" spans="1:6" ht="28.5" customHeight="1" x14ac:dyDescent="0.25">
      <c r="A21" s="7" t="s">
        <v>46</v>
      </c>
      <c r="B21" s="5">
        <v>4.6399999999999997</v>
      </c>
      <c r="C21" s="6"/>
      <c r="D21" s="6"/>
      <c r="E21" s="26"/>
      <c r="F21" s="31"/>
    </row>
    <row r="22" spans="1:6" ht="19.5" customHeight="1" x14ac:dyDescent="0.25">
      <c r="A22" s="4" t="s">
        <v>55</v>
      </c>
      <c r="B22" s="5">
        <v>18.77</v>
      </c>
      <c r="C22" s="6"/>
      <c r="D22" s="6"/>
      <c r="E22" s="26"/>
      <c r="F22" s="31"/>
    </row>
    <row r="23" spans="1:6" ht="31.5" customHeight="1" x14ac:dyDescent="0.25">
      <c r="A23" s="7" t="s">
        <v>40</v>
      </c>
      <c r="B23" s="5">
        <v>5.99</v>
      </c>
      <c r="C23" s="6"/>
      <c r="D23" s="6"/>
      <c r="E23" s="26"/>
      <c r="F23" s="31"/>
    </row>
    <row r="24" spans="1:6" ht="18.75" customHeight="1" x14ac:dyDescent="0.25">
      <c r="A24" s="32" t="s">
        <v>50</v>
      </c>
      <c r="B24" s="5">
        <v>4.1500000000000004</v>
      </c>
      <c r="C24" s="17">
        <f>B24*1</f>
        <v>4.1500000000000004</v>
      </c>
      <c r="D24" s="17">
        <f>B24*1</f>
        <v>4.1500000000000004</v>
      </c>
      <c r="E24" s="27"/>
      <c r="F24" s="31"/>
    </row>
    <row r="25" spans="1:6" ht="25.5" customHeight="1" thickBot="1" x14ac:dyDescent="0.3">
      <c r="A25" s="9" t="s">
        <v>47</v>
      </c>
      <c r="B25" s="10">
        <v>4.76</v>
      </c>
      <c r="C25" s="12"/>
      <c r="D25" s="12"/>
      <c r="E25" s="36"/>
      <c r="F25" s="31"/>
    </row>
    <row r="26" spans="1:6" ht="15.75" x14ac:dyDescent="0.25">
      <c r="A26" s="18"/>
      <c r="B26" s="19"/>
      <c r="C26" s="13">
        <f t="shared" ref="C26:E26" si="0">SUM(C4:C25)</f>
        <v>36.19</v>
      </c>
      <c r="D26" s="13">
        <f t="shared" si="0"/>
        <v>27.060000000000002</v>
      </c>
      <c r="E26" s="13">
        <f t="shared" si="0"/>
        <v>39.519999999999996</v>
      </c>
      <c r="F26" s="31"/>
    </row>
  </sheetData>
  <mergeCells count="2">
    <mergeCell ref="A1:E1"/>
    <mergeCell ref="A2:E2"/>
  </mergeCells>
  <pageMargins left="0.70866141732283472" right="0.70866141732283472" top="0.74803149606299213" bottom="0.74803149606299213" header="0.51181102362204722" footer="0.51181102362204722"/>
  <pageSetup paperSize="256" scale="90"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workbookViewId="0">
      <selection sqref="A1:L1"/>
    </sheetView>
  </sheetViews>
  <sheetFormatPr baseColWidth="10" defaultColWidth="11.42578125" defaultRowHeight="15" x14ac:dyDescent="0.25"/>
  <cols>
    <col min="1" max="1" width="89.7109375" customWidth="1"/>
    <col min="2" max="2" width="10.140625" customWidth="1"/>
    <col min="3" max="3" width="11.5703125" customWidth="1"/>
    <col min="4" max="4" width="11.7109375" customWidth="1"/>
    <col min="5" max="5" width="11.42578125" customWidth="1"/>
  </cols>
  <sheetData>
    <row r="1" spans="1:12" ht="56.25" customHeight="1" x14ac:dyDescent="0.25">
      <c r="A1" s="196" t="s">
        <v>30</v>
      </c>
      <c r="B1" s="197"/>
      <c r="C1" s="197"/>
      <c r="D1" s="197"/>
      <c r="E1" s="197"/>
      <c r="F1" s="197"/>
      <c r="G1" s="197"/>
      <c r="H1" s="197"/>
      <c r="I1" s="197"/>
      <c r="J1" s="197"/>
      <c r="K1" s="197"/>
      <c r="L1" s="198"/>
    </row>
    <row r="2" spans="1:12" ht="51.75" customHeight="1" x14ac:dyDescent="0.25">
      <c r="A2" s="199" t="s">
        <v>10</v>
      </c>
      <c r="B2" s="200"/>
      <c r="C2" s="200"/>
      <c r="D2" s="200"/>
      <c r="E2" s="200"/>
      <c r="F2" s="200"/>
      <c r="G2" s="200"/>
      <c r="H2" s="200"/>
      <c r="I2" s="200"/>
      <c r="J2" s="200"/>
      <c r="K2" s="200"/>
      <c r="L2" s="201"/>
    </row>
    <row r="3" spans="1:12" ht="16.5" thickBot="1" x14ac:dyDescent="0.3">
      <c r="A3" s="139" t="s">
        <v>4</v>
      </c>
      <c r="B3" s="140" t="s">
        <v>5</v>
      </c>
      <c r="C3" s="94" t="s">
        <v>11</v>
      </c>
      <c r="D3" s="94" t="s">
        <v>12</v>
      </c>
      <c r="E3" s="94" t="s">
        <v>13</v>
      </c>
      <c r="F3" s="94" t="s">
        <v>14</v>
      </c>
      <c r="G3" s="94" t="s">
        <v>15</v>
      </c>
      <c r="H3" s="94" t="s">
        <v>16</v>
      </c>
      <c r="I3" s="94" t="s">
        <v>17</v>
      </c>
      <c r="J3" s="94" t="s">
        <v>18</v>
      </c>
      <c r="K3" s="94" t="s">
        <v>19</v>
      </c>
      <c r="L3" s="102" t="s">
        <v>106</v>
      </c>
    </row>
    <row r="4" spans="1:12" ht="15.75" thickBot="1" x14ac:dyDescent="0.3">
      <c r="A4" s="2" t="s">
        <v>41</v>
      </c>
      <c r="B4" s="3">
        <v>5.93</v>
      </c>
      <c r="C4" s="11">
        <f>B4*3</f>
        <v>17.79</v>
      </c>
      <c r="D4" s="11">
        <f>B4*6</f>
        <v>35.58</v>
      </c>
      <c r="E4" s="11"/>
      <c r="F4" s="11"/>
      <c r="G4" s="11">
        <f>B4</f>
        <v>5.93</v>
      </c>
      <c r="H4" s="21"/>
      <c r="I4" s="23"/>
      <c r="J4" s="23"/>
      <c r="K4" s="23"/>
      <c r="L4" s="103"/>
    </row>
    <row r="5" spans="1:12" x14ac:dyDescent="0.25">
      <c r="A5" s="2" t="s">
        <v>53</v>
      </c>
      <c r="B5" s="15">
        <v>6.92</v>
      </c>
      <c r="C5" s="28"/>
      <c r="D5" s="28"/>
      <c r="E5" s="28"/>
      <c r="F5" s="28"/>
      <c r="G5" s="28"/>
      <c r="H5" s="29"/>
      <c r="I5" s="30"/>
      <c r="J5" s="30"/>
      <c r="K5" s="28">
        <f>B5*1</f>
        <v>6.92</v>
      </c>
      <c r="L5" s="103"/>
    </row>
    <row r="6" spans="1:12" x14ac:dyDescent="0.25">
      <c r="A6" s="4" t="s">
        <v>42</v>
      </c>
      <c r="B6" s="5">
        <v>7.59</v>
      </c>
      <c r="C6" s="6"/>
      <c r="D6" s="6"/>
      <c r="E6" s="6">
        <f>B6</f>
        <v>7.59</v>
      </c>
      <c r="F6" s="6">
        <f>B6</f>
        <v>7.59</v>
      </c>
      <c r="G6" s="6"/>
      <c r="H6" s="20">
        <f>B6</f>
        <v>7.59</v>
      </c>
      <c r="I6" s="6"/>
      <c r="J6" s="6"/>
      <c r="K6" s="24"/>
      <c r="L6" s="103"/>
    </row>
    <row r="7" spans="1:12" x14ac:dyDescent="0.25">
      <c r="A7" s="4" t="s">
        <v>48</v>
      </c>
      <c r="B7" s="5">
        <v>7.94</v>
      </c>
      <c r="C7" s="6"/>
      <c r="D7" s="6"/>
      <c r="E7" s="6"/>
      <c r="F7" s="6"/>
      <c r="G7" s="6"/>
      <c r="H7" s="20"/>
      <c r="I7" s="6">
        <f>B7</f>
        <v>7.94</v>
      </c>
      <c r="J7" s="6">
        <f>B7</f>
        <v>7.94</v>
      </c>
      <c r="K7" s="6"/>
      <c r="L7" s="104">
        <f>B7*2</f>
        <v>15.88</v>
      </c>
    </row>
    <row r="8" spans="1:12" x14ac:dyDescent="0.25">
      <c r="A8" s="4" t="s">
        <v>31</v>
      </c>
      <c r="B8" s="5">
        <v>12.97</v>
      </c>
      <c r="C8" s="6">
        <f>B8*3</f>
        <v>38.910000000000004</v>
      </c>
      <c r="D8" s="6">
        <f>B8*6</f>
        <v>77.820000000000007</v>
      </c>
      <c r="E8" s="6"/>
      <c r="F8" s="6">
        <f>B8*6</f>
        <v>77.820000000000007</v>
      </c>
      <c r="G8" s="6"/>
      <c r="H8" s="20">
        <f>B8*3</f>
        <v>38.910000000000004</v>
      </c>
      <c r="I8" s="24"/>
      <c r="J8" s="6">
        <f>B8*6</f>
        <v>77.820000000000007</v>
      </c>
      <c r="K8" s="24"/>
      <c r="L8" s="104">
        <f>B8*6</f>
        <v>77.820000000000007</v>
      </c>
    </row>
    <row r="9" spans="1:12" x14ac:dyDescent="0.25">
      <c r="A9" s="4" t="s">
        <v>9</v>
      </c>
      <c r="B9" s="5">
        <v>6.43</v>
      </c>
      <c r="C9" s="6"/>
      <c r="D9" s="6"/>
      <c r="E9" s="6">
        <f>B9*6</f>
        <v>38.58</v>
      </c>
      <c r="F9" s="6">
        <f>B9*3</f>
        <v>19.29</v>
      </c>
      <c r="G9" s="6">
        <f>B9*3</f>
        <v>19.29</v>
      </c>
      <c r="H9" s="20"/>
      <c r="I9" s="6">
        <f>B9*6</f>
        <v>38.58</v>
      </c>
      <c r="J9" s="6">
        <f>B9*3</f>
        <v>19.29</v>
      </c>
      <c r="K9" s="6">
        <f>B9*3</f>
        <v>19.29</v>
      </c>
      <c r="L9" s="104">
        <f>B9*3</f>
        <v>19.29</v>
      </c>
    </row>
    <row r="10" spans="1:12" x14ac:dyDescent="0.25">
      <c r="A10" s="4" t="s">
        <v>37</v>
      </c>
      <c r="B10" s="5">
        <v>0.9</v>
      </c>
      <c r="C10" s="6"/>
      <c r="D10" s="6"/>
      <c r="E10" s="6">
        <f>B10*12</f>
        <v>10.8</v>
      </c>
      <c r="F10" s="6">
        <f>B10*6</f>
        <v>5.4</v>
      </c>
      <c r="G10" s="6">
        <f>B10*6</f>
        <v>5.4</v>
      </c>
      <c r="H10" s="20"/>
      <c r="I10" s="6">
        <f>B10*12</f>
        <v>10.8</v>
      </c>
      <c r="J10" s="6">
        <f>B10*6</f>
        <v>5.4</v>
      </c>
      <c r="K10" s="6">
        <f>B10*6</f>
        <v>5.4</v>
      </c>
      <c r="L10" s="104">
        <f>B10*6</f>
        <v>5.4</v>
      </c>
    </row>
    <row r="11" spans="1:12" x14ac:dyDescent="0.25">
      <c r="A11" s="4" t="s">
        <v>187</v>
      </c>
      <c r="B11" s="5">
        <v>2.5</v>
      </c>
      <c r="C11" s="6"/>
      <c r="D11" s="6">
        <f>B11*3</f>
        <v>7.5</v>
      </c>
      <c r="E11" s="6"/>
      <c r="F11" s="6">
        <f>B11*3</f>
        <v>7.5</v>
      </c>
      <c r="G11" s="6"/>
      <c r="H11" s="20"/>
      <c r="I11" s="24"/>
      <c r="J11" s="6">
        <f>B11*3</f>
        <v>7.5</v>
      </c>
      <c r="K11" s="24"/>
      <c r="L11" s="104">
        <f>B11*3</f>
        <v>7.5</v>
      </c>
    </row>
    <row r="12" spans="1:12" x14ac:dyDescent="0.25">
      <c r="A12" s="4" t="s">
        <v>52</v>
      </c>
      <c r="B12" s="5">
        <v>75.900000000000006</v>
      </c>
      <c r="C12" s="6"/>
      <c r="D12" s="6"/>
      <c r="E12" s="6">
        <f>B12*2</f>
        <v>151.80000000000001</v>
      </c>
      <c r="F12" s="6">
        <f>B12*2</f>
        <v>151.80000000000001</v>
      </c>
      <c r="G12" s="6">
        <f>B12</f>
        <v>75.900000000000006</v>
      </c>
      <c r="H12" s="20">
        <f>B12*2</f>
        <v>151.80000000000001</v>
      </c>
      <c r="I12" s="6">
        <f>B12*2</f>
        <v>151.80000000000001</v>
      </c>
      <c r="J12" s="6">
        <f>B12*2</f>
        <v>151.80000000000001</v>
      </c>
      <c r="K12" s="6">
        <f>B12</f>
        <v>75.900000000000006</v>
      </c>
      <c r="L12" s="104"/>
    </row>
    <row r="13" spans="1:12" x14ac:dyDescent="0.25">
      <c r="A13" s="4" t="s">
        <v>43</v>
      </c>
      <c r="B13" s="5">
        <v>13.88</v>
      </c>
      <c r="C13" s="6">
        <f>B13*3</f>
        <v>41.64</v>
      </c>
      <c r="D13" s="6"/>
      <c r="E13" s="6"/>
      <c r="F13" s="6"/>
      <c r="G13" s="6"/>
      <c r="H13" s="20"/>
      <c r="I13" s="24"/>
      <c r="J13" s="24"/>
      <c r="K13" s="24"/>
      <c r="L13" s="104"/>
    </row>
    <row r="14" spans="1:12" x14ac:dyDescent="0.25">
      <c r="A14" s="4" t="s">
        <v>44</v>
      </c>
      <c r="B14" s="5">
        <v>10.66</v>
      </c>
      <c r="C14" s="6"/>
      <c r="D14" s="6">
        <f>B14*6</f>
        <v>63.96</v>
      </c>
      <c r="E14" s="6"/>
      <c r="F14" s="6">
        <f>B14*6</f>
        <v>63.96</v>
      </c>
      <c r="G14" s="6"/>
      <c r="H14" s="20">
        <f>B14*3</f>
        <v>31.98</v>
      </c>
      <c r="I14" s="24"/>
      <c r="J14" s="6">
        <f>B14*6</f>
        <v>63.96</v>
      </c>
      <c r="K14" s="24"/>
      <c r="L14" s="105">
        <f>B14*6</f>
        <v>63.96</v>
      </c>
    </row>
    <row r="15" spans="1:12" x14ac:dyDescent="0.25">
      <c r="A15" s="4" t="s">
        <v>32</v>
      </c>
      <c r="B15" s="5">
        <v>7.76</v>
      </c>
      <c r="C15" s="6">
        <f>B15*3</f>
        <v>23.28</v>
      </c>
      <c r="D15" s="6">
        <f>B15*6</f>
        <v>46.56</v>
      </c>
      <c r="E15" s="6"/>
      <c r="F15" s="6">
        <f>B15*6</f>
        <v>46.56</v>
      </c>
      <c r="G15" s="6"/>
      <c r="H15" s="20">
        <f>B15*3</f>
        <v>23.28</v>
      </c>
      <c r="I15" s="24"/>
      <c r="J15" s="6">
        <f>B15*6</f>
        <v>46.56</v>
      </c>
      <c r="K15" s="24"/>
      <c r="L15" s="105">
        <f>B15*6</f>
        <v>46.56</v>
      </c>
    </row>
    <row r="16" spans="1:12" ht="26.25" x14ac:dyDescent="0.25">
      <c r="A16" s="7" t="s">
        <v>40</v>
      </c>
      <c r="B16" s="5">
        <v>5.99</v>
      </c>
      <c r="C16" s="6"/>
      <c r="D16" s="6"/>
      <c r="E16" s="6"/>
      <c r="F16" s="6">
        <f>B16*3</f>
        <v>17.97</v>
      </c>
      <c r="G16" s="6"/>
      <c r="H16" s="20">
        <f>B16*3</f>
        <v>17.97</v>
      </c>
      <c r="I16" s="24"/>
      <c r="J16" s="6">
        <f>B16*3</f>
        <v>17.97</v>
      </c>
      <c r="K16" s="24"/>
      <c r="L16" s="105">
        <f>B16*3</f>
        <v>17.97</v>
      </c>
    </row>
    <row r="17" spans="1:12" ht="25.5" x14ac:dyDescent="0.25">
      <c r="A17" s="8" t="s">
        <v>45</v>
      </c>
      <c r="B17" s="5">
        <v>4.95</v>
      </c>
      <c r="C17" s="6"/>
      <c r="D17" s="6"/>
      <c r="E17" s="6">
        <f>B17*4</f>
        <v>19.8</v>
      </c>
      <c r="F17" s="6">
        <f>B17</f>
        <v>4.95</v>
      </c>
      <c r="G17" s="6"/>
      <c r="H17" s="20">
        <f>B17</f>
        <v>4.95</v>
      </c>
      <c r="I17" s="6">
        <f>B17*4</f>
        <v>19.8</v>
      </c>
      <c r="J17" s="6">
        <f>B17*2</f>
        <v>9.9</v>
      </c>
      <c r="K17" s="24"/>
      <c r="L17" s="105">
        <f>B17*4</f>
        <v>19.8</v>
      </c>
    </row>
    <row r="18" spans="1:12" x14ac:dyDescent="0.25">
      <c r="A18" s="4" t="s">
        <v>70</v>
      </c>
      <c r="B18" s="5">
        <v>1.58</v>
      </c>
      <c r="C18" s="6"/>
      <c r="D18" s="6"/>
      <c r="E18" s="6">
        <f>B18*4</f>
        <v>6.32</v>
      </c>
      <c r="F18" s="6">
        <f>B18*4</f>
        <v>6.32</v>
      </c>
      <c r="G18" s="6">
        <f>B18*2</f>
        <v>3.16</v>
      </c>
      <c r="H18" s="20">
        <f>B18*4</f>
        <v>6.32</v>
      </c>
      <c r="I18" s="6">
        <f>B18*2</f>
        <v>3.16</v>
      </c>
      <c r="J18" s="6">
        <f>B18*2</f>
        <v>3.16</v>
      </c>
      <c r="K18" s="6">
        <f>B18</f>
        <v>1.58</v>
      </c>
      <c r="L18" s="105">
        <f>B18*8</f>
        <v>12.64</v>
      </c>
    </row>
    <row r="19" spans="1:12" ht="26.25" x14ac:dyDescent="0.25">
      <c r="A19" s="7" t="s">
        <v>51</v>
      </c>
      <c r="B19" s="5">
        <v>4.6399999999999997</v>
      </c>
      <c r="C19" s="6"/>
      <c r="D19" s="6"/>
      <c r="E19" s="6">
        <f>B19*6</f>
        <v>27.839999999999996</v>
      </c>
      <c r="F19" s="6">
        <f>B19*3</f>
        <v>13.919999999999998</v>
      </c>
      <c r="G19" s="6">
        <f>B19*3</f>
        <v>13.919999999999998</v>
      </c>
      <c r="H19" s="20"/>
      <c r="I19" s="6">
        <f>B19*6</f>
        <v>27.839999999999996</v>
      </c>
      <c r="J19" s="6">
        <f>B19*3</f>
        <v>13.919999999999998</v>
      </c>
      <c r="K19" s="6">
        <f>B19*3</f>
        <v>13.919999999999998</v>
      </c>
      <c r="L19" s="105">
        <f>B19*3</f>
        <v>13.919999999999998</v>
      </c>
    </row>
    <row r="20" spans="1:12" ht="26.25" x14ac:dyDescent="0.25">
      <c r="A20" s="7" t="s">
        <v>36</v>
      </c>
      <c r="B20" s="5">
        <v>15.58</v>
      </c>
      <c r="C20" s="6"/>
      <c r="D20" s="6"/>
      <c r="E20" s="6"/>
      <c r="F20" s="6"/>
      <c r="G20" s="6"/>
      <c r="H20" s="20"/>
      <c r="I20" s="24"/>
      <c r="J20" s="24"/>
      <c r="K20" s="24"/>
      <c r="L20" s="104"/>
    </row>
    <row r="21" spans="1:12" ht="26.25" x14ac:dyDescent="0.25">
      <c r="A21" s="7" t="s">
        <v>35</v>
      </c>
      <c r="B21" s="5">
        <v>14.68</v>
      </c>
      <c r="C21" s="6"/>
      <c r="D21" s="6"/>
      <c r="E21" s="6"/>
      <c r="F21" s="6"/>
      <c r="G21" s="6"/>
      <c r="H21" s="20"/>
      <c r="I21" s="24"/>
      <c r="J21" s="24"/>
      <c r="K21" s="24"/>
      <c r="L21" s="104"/>
    </row>
    <row r="22" spans="1:12" x14ac:dyDescent="0.25">
      <c r="A22" s="16" t="s">
        <v>47</v>
      </c>
      <c r="B22" s="5">
        <v>4.76</v>
      </c>
      <c r="C22" s="6"/>
      <c r="D22" s="6"/>
      <c r="E22" s="6"/>
      <c r="F22" s="6"/>
      <c r="G22" s="6">
        <f>B22</f>
        <v>4.76</v>
      </c>
      <c r="H22" s="20"/>
      <c r="I22" s="24"/>
      <c r="J22" s="24"/>
      <c r="K22" s="6">
        <f>B22</f>
        <v>4.76</v>
      </c>
      <c r="L22" s="104"/>
    </row>
    <row r="23" spans="1:12" x14ac:dyDescent="0.25">
      <c r="A23" s="14" t="s">
        <v>39</v>
      </c>
      <c r="B23" s="15">
        <v>6.46</v>
      </c>
      <c r="C23" s="6"/>
      <c r="D23" s="6"/>
      <c r="E23" s="6">
        <f>B23*4</f>
        <v>25.84</v>
      </c>
      <c r="F23" s="6">
        <f>B23*4</f>
        <v>25.84</v>
      </c>
      <c r="G23" s="6">
        <f>B23*2</f>
        <v>12.92</v>
      </c>
      <c r="H23" s="20">
        <f>B23*4</f>
        <v>25.84</v>
      </c>
      <c r="I23" s="24"/>
      <c r="J23" s="24"/>
      <c r="K23" s="24"/>
      <c r="L23" s="105">
        <f>B23*8</f>
        <v>51.68</v>
      </c>
    </row>
    <row r="24" spans="1:12" x14ac:dyDescent="0.25">
      <c r="A24" s="4" t="s">
        <v>49</v>
      </c>
      <c r="B24" s="5">
        <v>18.77</v>
      </c>
      <c r="C24" s="6"/>
      <c r="D24" s="6"/>
      <c r="E24" s="6"/>
      <c r="F24" s="6"/>
      <c r="G24" s="6"/>
      <c r="H24" s="20"/>
      <c r="I24" s="6">
        <f>B24*2</f>
        <v>37.54</v>
      </c>
      <c r="J24" s="6">
        <f>B24*2</f>
        <v>37.54</v>
      </c>
      <c r="K24" s="6">
        <f>B24</f>
        <v>18.77</v>
      </c>
      <c r="L24" s="104"/>
    </row>
    <row r="25" spans="1:12" x14ac:dyDescent="0.25">
      <c r="A25" s="4" t="s">
        <v>186</v>
      </c>
      <c r="B25" s="5">
        <v>4.1500000000000004</v>
      </c>
      <c r="C25" s="17">
        <f>3*B25</f>
        <v>12.450000000000001</v>
      </c>
      <c r="D25" s="17"/>
      <c r="E25" s="17">
        <f>B25*3</f>
        <v>12.450000000000001</v>
      </c>
      <c r="F25" s="17"/>
      <c r="G25" s="17">
        <f>B25*3</f>
        <v>12.450000000000001</v>
      </c>
      <c r="H25" s="22"/>
      <c r="I25" s="17">
        <f>B25*3</f>
        <v>12.450000000000001</v>
      </c>
      <c r="J25" s="17"/>
      <c r="K25" s="17">
        <f>B25*3</f>
        <v>12.450000000000001</v>
      </c>
      <c r="L25" s="104"/>
    </row>
    <row r="26" spans="1:12" x14ac:dyDescent="0.25">
      <c r="A26" s="53" t="s">
        <v>33</v>
      </c>
      <c r="B26" s="96">
        <v>2.2000000000000002</v>
      </c>
      <c r="C26" s="17">
        <f>3*B26</f>
        <v>6.6000000000000005</v>
      </c>
      <c r="D26" s="17">
        <f>B26*6</f>
        <v>13.200000000000001</v>
      </c>
      <c r="E26" s="17"/>
      <c r="F26" s="17">
        <f>B26*3</f>
        <v>6.6000000000000005</v>
      </c>
      <c r="G26" s="17"/>
      <c r="H26" s="22"/>
      <c r="I26" s="97"/>
      <c r="J26" s="17">
        <f>B26*3</f>
        <v>6.6000000000000005</v>
      </c>
      <c r="K26" s="97"/>
      <c r="L26" s="106">
        <f>B26*3</f>
        <v>6.6000000000000005</v>
      </c>
    </row>
    <row r="27" spans="1:12" ht="15.75" thickBot="1" x14ac:dyDescent="0.3">
      <c r="A27" s="89" t="s">
        <v>105</v>
      </c>
      <c r="B27" s="10">
        <v>91.58</v>
      </c>
      <c r="C27" s="12"/>
      <c r="D27" s="12"/>
      <c r="E27" s="12"/>
      <c r="F27" s="12"/>
      <c r="G27" s="12"/>
      <c r="H27" s="12"/>
      <c r="I27" s="25"/>
      <c r="J27" s="12"/>
      <c r="K27" s="25"/>
      <c r="L27" s="107">
        <f>B27*2</f>
        <v>183.16</v>
      </c>
    </row>
    <row r="28" spans="1:12" ht="15.75" x14ac:dyDescent="0.25">
      <c r="A28" s="18"/>
      <c r="B28" s="19"/>
      <c r="C28" s="13">
        <f t="shared" ref="C28:L28" si="0">SUM(C4:C27)</f>
        <v>140.66999999999999</v>
      </c>
      <c r="D28" s="13">
        <f t="shared" si="0"/>
        <v>244.62</v>
      </c>
      <c r="E28" s="13">
        <f t="shared" si="0"/>
        <v>301.02</v>
      </c>
      <c r="F28" s="13">
        <f t="shared" si="0"/>
        <v>455.52</v>
      </c>
      <c r="G28" s="13">
        <f>SUM(G4:G27)</f>
        <v>153.72999999999999</v>
      </c>
      <c r="H28" s="13">
        <f t="shared" si="0"/>
        <v>308.63999999999993</v>
      </c>
      <c r="I28" s="13">
        <f t="shared" si="0"/>
        <v>309.91000000000003</v>
      </c>
      <c r="J28" s="13">
        <f t="shared" si="0"/>
        <v>469.36000000000007</v>
      </c>
      <c r="K28" s="13">
        <f t="shared" si="0"/>
        <v>158.99</v>
      </c>
      <c r="L28" s="13">
        <f t="shared" si="0"/>
        <v>542.18000000000006</v>
      </c>
    </row>
  </sheetData>
  <mergeCells count="2">
    <mergeCell ref="A1:L1"/>
    <mergeCell ref="A2:L2"/>
  </mergeCells>
  <pageMargins left="0.7" right="0.7" top="0.75" bottom="0.75" header="0.3" footer="0.3"/>
  <pageSetup paperSize="256" scale="57"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workbookViewId="0">
      <selection activeCell="E87" sqref="E87"/>
    </sheetView>
  </sheetViews>
  <sheetFormatPr baseColWidth="10" defaultColWidth="11.42578125" defaultRowHeight="15" x14ac:dyDescent="0.25"/>
  <cols>
    <col min="1" max="1" width="89.7109375" customWidth="1"/>
    <col min="2" max="2" width="10.140625" customWidth="1"/>
    <col min="3" max="3" width="11.5703125" customWidth="1"/>
    <col min="4" max="4" width="11.7109375" customWidth="1"/>
    <col min="5" max="5" width="11.85546875" customWidth="1"/>
    <col min="6" max="6" width="12.7109375" customWidth="1"/>
    <col min="7" max="7" width="11.5703125" customWidth="1"/>
    <col min="8" max="8" width="11.7109375" customWidth="1"/>
    <col min="9" max="9" width="11.42578125" customWidth="1"/>
  </cols>
  <sheetData>
    <row r="1" spans="1:11" ht="43.5" customHeight="1" thickBot="1" x14ac:dyDescent="0.3">
      <c r="A1" s="203" t="s">
        <v>30</v>
      </c>
      <c r="B1" s="204"/>
      <c r="C1" s="204"/>
      <c r="D1" s="204"/>
      <c r="E1" s="204"/>
      <c r="F1" s="204"/>
      <c r="G1" s="204"/>
      <c r="H1" s="204"/>
      <c r="I1" s="204"/>
      <c r="J1" s="204"/>
      <c r="K1" s="205"/>
    </row>
    <row r="2" spans="1:11" ht="36.75" customHeight="1" x14ac:dyDescent="0.25">
      <c r="A2" s="101"/>
      <c r="B2" s="101"/>
      <c r="C2" s="101"/>
      <c r="D2" s="101"/>
      <c r="E2" s="101"/>
      <c r="F2" s="101"/>
      <c r="G2" s="101"/>
      <c r="H2" s="101"/>
      <c r="I2" s="101"/>
      <c r="J2" s="101"/>
      <c r="K2" s="101"/>
    </row>
    <row r="3" spans="1:11" ht="15.75" x14ac:dyDescent="0.25">
      <c r="A3" s="206" t="s">
        <v>75</v>
      </c>
      <c r="B3" s="206"/>
      <c r="C3" s="206"/>
      <c r="D3" s="206"/>
      <c r="E3" s="206"/>
      <c r="F3" s="206"/>
      <c r="G3" s="206"/>
    </row>
    <row r="4" spans="1:11" ht="15.75" thickBot="1" x14ac:dyDescent="0.3">
      <c r="A4" s="31"/>
      <c r="B4" s="31"/>
      <c r="C4" s="31"/>
      <c r="D4" s="31"/>
      <c r="E4" s="31"/>
      <c r="F4" s="31"/>
      <c r="G4" s="31"/>
    </row>
    <row r="5" spans="1:11" ht="16.5" thickBot="1" x14ac:dyDescent="0.3">
      <c r="A5" s="63" t="s">
        <v>4</v>
      </c>
      <c r="B5" s="44" t="s">
        <v>5</v>
      </c>
      <c r="C5" s="44" t="s">
        <v>76</v>
      </c>
      <c r="D5" s="83" t="s">
        <v>77</v>
      </c>
      <c r="E5" s="44" t="s">
        <v>78</v>
      </c>
      <c r="F5" s="67"/>
      <c r="G5" s="67"/>
    </row>
    <row r="6" spans="1:11" x14ac:dyDescent="0.25">
      <c r="A6" s="2" t="s">
        <v>41</v>
      </c>
      <c r="B6" s="3">
        <v>5.93</v>
      </c>
      <c r="C6" s="11">
        <f>B6</f>
        <v>5.93</v>
      </c>
      <c r="D6" s="6">
        <f>B6*1</f>
        <v>5.93</v>
      </c>
      <c r="E6" s="84"/>
      <c r="F6" s="87"/>
      <c r="G6" s="87"/>
    </row>
    <row r="7" spans="1:11" x14ac:dyDescent="0.25">
      <c r="A7" s="4" t="s">
        <v>42</v>
      </c>
      <c r="B7" s="5">
        <v>7.59</v>
      </c>
      <c r="C7" s="28"/>
      <c r="D7" s="6"/>
      <c r="E7" s="86">
        <f>B7*1</f>
        <v>7.59</v>
      </c>
      <c r="F7" s="87"/>
      <c r="G7" s="87"/>
    </row>
    <row r="8" spans="1:11" x14ac:dyDescent="0.25">
      <c r="A8" s="39" t="s">
        <v>74</v>
      </c>
      <c r="B8" s="40">
        <v>2.83</v>
      </c>
      <c r="C8" s="6">
        <f>B8</f>
        <v>2.83</v>
      </c>
      <c r="D8" s="6">
        <f>B8*1</f>
        <v>2.83</v>
      </c>
      <c r="E8" s="85">
        <f>B8*2</f>
        <v>5.66</v>
      </c>
      <c r="F8" s="87"/>
      <c r="G8" s="87"/>
    </row>
    <row r="9" spans="1:11" x14ac:dyDescent="0.25">
      <c r="A9" s="39" t="s">
        <v>29</v>
      </c>
      <c r="B9" s="40">
        <v>1.39</v>
      </c>
      <c r="C9" s="6">
        <f>B9</f>
        <v>1.39</v>
      </c>
      <c r="D9" s="6">
        <f>B9*1</f>
        <v>1.39</v>
      </c>
      <c r="E9" s="85">
        <f>B9*2</f>
        <v>2.78</v>
      </c>
      <c r="F9" s="87"/>
      <c r="G9" s="87"/>
    </row>
    <row r="10" spans="1:11" x14ac:dyDescent="0.25">
      <c r="A10" s="4" t="s">
        <v>37</v>
      </c>
      <c r="B10" s="5">
        <v>0.9</v>
      </c>
      <c r="C10" s="6">
        <f>B10*2</f>
        <v>1.8</v>
      </c>
      <c r="D10" s="6"/>
      <c r="E10" s="85"/>
      <c r="F10" s="87"/>
      <c r="G10" s="87"/>
    </row>
    <row r="11" spans="1:11" x14ac:dyDescent="0.25">
      <c r="A11" s="4" t="s">
        <v>50</v>
      </c>
      <c r="B11" s="5">
        <v>4.1500000000000004</v>
      </c>
      <c r="C11" s="6">
        <f>B11*1</f>
        <v>4.1500000000000004</v>
      </c>
      <c r="D11" s="6"/>
      <c r="E11" s="85"/>
      <c r="F11" s="87"/>
      <c r="G11" s="87"/>
    </row>
    <row r="12" spans="1:11" x14ac:dyDescent="0.25">
      <c r="A12" s="4" t="s">
        <v>79</v>
      </c>
      <c r="B12" s="5">
        <v>3.91</v>
      </c>
      <c r="C12" s="6"/>
      <c r="D12" s="6">
        <f>B12*1</f>
        <v>3.91</v>
      </c>
      <c r="E12" s="75">
        <f>B12*2</f>
        <v>7.82</v>
      </c>
      <c r="F12" s="87"/>
      <c r="G12" s="87"/>
    </row>
    <row r="13" spans="1:11" ht="15.75" thickBot="1" x14ac:dyDescent="0.3">
      <c r="A13" s="89" t="s">
        <v>187</v>
      </c>
      <c r="B13" s="10">
        <v>2.5</v>
      </c>
      <c r="C13" s="12"/>
      <c r="D13" s="12"/>
      <c r="E13" s="76">
        <f>B13*1</f>
        <v>2.5</v>
      </c>
      <c r="F13" s="87"/>
      <c r="G13" s="87"/>
    </row>
    <row r="14" spans="1:11" ht="15.75" x14ac:dyDescent="0.25">
      <c r="A14" s="31"/>
      <c r="B14" s="46"/>
      <c r="C14" s="45">
        <f>SUM(C6:C13)</f>
        <v>16.100000000000001</v>
      </c>
      <c r="D14" s="45">
        <f>SUM(D6:D13)</f>
        <v>14.06</v>
      </c>
      <c r="E14" s="45">
        <f>SUM(E6:E13)</f>
        <v>26.35</v>
      </c>
      <c r="F14" s="88"/>
      <c r="G14" s="45"/>
    </row>
    <row r="15" spans="1:11" x14ac:dyDescent="0.25">
      <c r="A15" s="31"/>
      <c r="B15" s="31"/>
      <c r="C15" s="31"/>
      <c r="D15" s="31"/>
      <c r="E15" s="31"/>
      <c r="F15" s="31"/>
      <c r="G15" s="31"/>
    </row>
    <row r="16" spans="1:11" ht="15.75" x14ac:dyDescent="0.25">
      <c r="A16" s="206" t="s">
        <v>56</v>
      </c>
      <c r="B16" s="206"/>
      <c r="C16" s="206"/>
      <c r="D16" s="206"/>
      <c r="E16" s="31"/>
      <c r="F16" s="31"/>
      <c r="G16" s="31"/>
    </row>
    <row r="17" spans="1:11" ht="15.75" thickBot="1" x14ac:dyDescent="0.3">
      <c r="A17" s="31"/>
      <c r="B17" s="31"/>
      <c r="C17" s="31"/>
      <c r="D17" s="31"/>
      <c r="E17" s="31"/>
      <c r="F17" s="31"/>
      <c r="G17" s="31"/>
    </row>
    <row r="18" spans="1:11" ht="16.5" thickBot="1" x14ac:dyDescent="0.3">
      <c r="A18" s="99" t="s">
        <v>4</v>
      </c>
      <c r="B18" s="44" t="s">
        <v>5</v>
      </c>
      <c r="C18" s="44" t="s">
        <v>20</v>
      </c>
      <c r="D18" s="67"/>
      <c r="E18" s="67"/>
      <c r="F18" s="31"/>
      <c r="G18" s="31"/>
    </row>
    <row r="19" spans="1:11" x14ac:dyDescent="0.25">
      <c r="A19" s="146" t="s">
        <v>63</v>
      </c>
      <c r="B19" s="152">
        <v>1.33</v>
      </c>
      <c r="C19" s="34">
        <v>14.63</v>
      </c>
      <c r="D19" s="143"/>
      <c r="E19" s="87"/>
      <c r="F19" s="31"/>
      <c r="G19" s="31"/>
    </row>
    <row r="20" spans="1:11" x14ac:dyDescent="0.25">
      <c r="A20" s="147" t="s">
        <v>57</v>
      </c>
      <c r="B20" s="153">
        <v>5.55</v>
      </c>
      <c r="C20" s="26">
        <v>5.55</v>
      </c>
      <c r="D20" s="143"/>
      <c r="E20" s="87"/>
      <c r="F20" s="31"/>
      <c r="G20" s="31"/>
    </row>
    <row r="21" spans="1:11" x14ac:dyDescent="0.25">
      <c r="A21" s="147" t="s">
        <v>58</v>
      </c>
      <c r="B21" s="153">
        <v>0.97</v>
      </c>
      <c r="C21" s="26">
        <v>0.97</v>
      </c>
      <c r="D21" s="143"/>
      <c r="E21" s="87"/>
      <c r="F21" s="31"/>
      <c r="G21" s="31"/>
    </row>
    <row r="22" spans="1:11" x14ac:dyDescent="0.25">
      <c r="A22" s="147" t="s">
        <v>59</v>
      </c>
      <c r="B22" s="153">
        <v>10.94</v>
      </c>
      <c r="C22" s="26">
        <v>10.94</v>
      </c>
      <c r="D22" s="143"/>
      <c r="E22" s="144"/>
      <c r="F22" s="31"/>
      <c r="G22" s="31"/>
    </row>
    <row r="23" spans="1:11" ht="49.5" customHeight="1" x14ac:dyDescent="0.25">
      <c r="A23" s="148" t="s">
        <v>60</v>
      </c>
      <c r="B23" s="154">
        <v>8.6</v>
      </c>
      <c r="C23" s="26">
        <v>8.6</v>
      </c>
      <c r="D23" s="143"/>
      <c r="E23" s="144"/>
      <c r="F23" s="31"/>
      <c r="G23" s="31"/>
    </row>
    <row r="24" spans="1:11" ht="18.75" customHeight="1" x14ac:dyDescent="0.25">
      <c r="A24" s="149" t="s">
        <v>61</v>
      </c>
      <c r="B24" s="155">
        <v>28.15</v>
      </c>
      <c r="C24" s="156"/>
      <c r="D24" s="145"/>
      <c r="E24" s="144"/>
      <c r="F24" s="31"/>
      <c r="G24" s="31"/>
    </row>
    <row r="25" spans="1:11" ht="18.75" customHeight="1" x14ac:dyDescent="0.25">
      <c r="A25" s="150" t="s">
        <v>33</v>
      </c>
      <c r="B25" s="157">
        <v>2.2000000000000002</v>
      </c>
      <c r="C25" s="158"/>
      <c r="D25" s="145"/>
      <c r="E25" s="87"/>
      <c r="F25" s="31"/>
      <c r="G25" s="31"/>
    </row>
    <row r="26" spans="1:11" ht="18.75" customHeight="1" thickBot="1" x14ac:dyDescent="0.3">
      <c r="A26" s="151" t="s">
        <v>41</v>
      </c>
      <c r="B26" s="159">
        <v>5.93</v>
      </c>
      <c r="C26" s="160"/>
      <c r="D26" s="145"/>
      <c r="E26" s="87"/>
      <c r="F26" s="31"/>
      <c r="G26" s="31"/>
    </row>
    <row r="27" spans="1:11" ht="15.75" x14ac:dyDescent="0.25">
      <c r="A27" s="31"/>
      <c r="B27" s="46"/>
      <c r="C27" s="45">
        <v>40.69</v>
      </c>
      <c r="D27" s="45"/>
      <c r="E27" s="73"/>
      <c r="F27" s="31"/>
      <c r="G27" s="31"/>
    </row>
    <row r="28" spans="1:11" x14ac:dyDescent="0.25">
      <c r="A28" s="31"/>
      <c r="B28" s="46"/>
      <c r="C28" s="31"/>
      <c r="D28" s="31"/>
      <c r="E28" s="31"/>
      <c r="F28" s="31"/>
      <c r="G28" s="31"/>
    </row>
    <row r="29" spans="1:11" ht="15.75" x14ac:dyDescent="0.25">
      <c r="A29" s="206" t="s">
        <v>62</v>
      </c>
      <c r="B29" s="206"/>
      <c r="C29" s="206"/>
      <c r="D29" s="206"/>
      <c r="E29" s="206"/>
      <c r="F29" s="206"/>
      <c r="G29" s="206"/>
    </row>
    <row r="30" spans="1:11" ht="15.75" thickBot="1" x14ac:dyDescent="0.3">
      <c r="A30" s="31"/>
      <c r="B30" s="31"/>
      <c r="C30" s="31"/>
      <c r="D30" s="31"/>
      <c r="E30" s="31"/>
      <c r="F30" s="31"/>
      <c r="G30" s="31"/>
    </row>
    <row r="31" spans="1:11" ht="16.5" thickBot="1" x14ac:dyDescent="0.3">
      <c r="A31" s="63" t="s">
        <v>4</v>
      </c>
      <c r="B31" s="44" t="s">
        <v>5</v>
      </c>
      <c r="C31" s="44"/>
      <c r="D31" s="44" t="s">
        <v>21</v>
      </c>
      <c r="E31" s="44" t="s">
        <v>22</v>
      </c>
      <c r="F31" s="44" t="s">
        <v>23</v>
      </c>
      <c r="G31" s="52" t="s">
        <v>24</v>
      </c>
      <c r="H31" s="52" t="s">
        <v>65</v>
      </c>
      <c r="I31" s="52"/>
      <c r="J31" s="69" t="s">
        <v>66</v>
      </c>
      <c r="K31" s="67"/>
    </row>
    <row r="32" spans="1:11" x14ac:dyDescent="0.25">
      <c r="A32" s="38" t="s">
        <v>63</v>
      </c>
      <c r="B32" s="37">
        <v>1.33</v>
      </c>
      <c r="C32" s="11"/>
      <c r="D32" s="21">
        <f>B32*14</f>
        <v>18.62</v>
      </c>
      <c r="E32" s="37">
        <f>B32*25</f>
        <v>33.25</v>
      </c>
      <c r="F32" s="37">
        <f>B32*14</f>
        <v>18.62</v>
      </c>
      <c r="G32" s="50">
        <f>B32*17</f>
        <v>22.61</v>
      </c>
      <c r="H32" s="50">
        <f>B32*23</f>
        <v>30.590000000000003</v>
      </c>
      <c r="I32" s="59"/>
      <c r="J32" s="70">
        <f>B32*20</f>
        <v>26.6</v>
      </c>
      <c r="K32" s="68"/>
    </row>
    <row r="33" spans="1:11" x14ac:dyDescent="0.25">
      <c r="A33" s="39" t="s">
        <v>57</v>
      </c>
      <c r="B33" s="40">
        <v>5.55</v>
      </c>
      <c r="C33" s="6"/>
      <c r="D33" s="20">
        <f>B33*3</f>
        <v>16.649999999999999</v>
      </c>
      <c r="E33" s="40">
        <f>B33*4</f>
        <v>22.2</v>
      </c>
      <c r="F33" s="40">
        <f>B33*3</f>
        <v>16.649999999999999</v>
      </c>
      <c r="G33" s="51">
        <f>B33*3</f>
        <v>16.649999999999999</v>
      </c>
      <c r="H33" s="51">
        <f>B33*3</f>
        <v>16.649999999999999</v>
      </c>
      <c r="I33" s="59"/>
      <c r="J33" s="70">
        <f>B33*3</f>
        <v>16.649999999999999</v>
      </c>
      <c r="K33" s="54"/>
    </row>
    <row r="34" spans="1:11" x14ac:dyDescent="0.25">
      <c r="A34" s="39" t="s">
        <v>58</v>
      </c>
      <c r="B34" s="40">
        <v>0.97</v>
      </c>
      <c r="C34" s="6"/>
      <c r="D34" s="20">
        <f t="shared" ref="D34:D39" si="0">B34</f>
        <v>0.97</v>
      </c>
      <c r="E34" s="40">
        <f>B34*2</f>
        <v>1.94</v>
      </c>
      <c r="F34" s="40">
        <f>B34</f>
        <v>0.97</v>
      </c>
      <c r="G34" s="51">
        <f>B34*2</f>
        <v>1.94</v>
      </c>
      <c r="H34" s="51">
        <f>B34*2</f>
        <v>1.94</v>
      </c>
      <c r="I34" s="59"/>
      <c r="J34" s="70">
        <f>B34*1</f>
        <v>0.97</v>
      </c>
      <c r="K34" s="54"/>
    </row>
    <row r="35" spans="1:11" x14ac:dyDescent="0.25">
      <c r="A35" s="39" t="s">
        <v>59</v>
      </c>
      <c r="B35" s="40">
        <v>10.94</v>
      </c>
      <c r="C35" s="6"/>
      <c r="D35" s="20">
        <f t="shared" si="0"/>
        <v>10.94</v>
      </c>
      <c r="E35" s="40">
        <f>B35</f>
        <v>10.94</v>
      </c>
      <c r="F35" s="40">
        <f>B35</f>
        <v>10.94</v>
      </c>
      <c r="G35" s="51">
        <f>B35</f>
        <v>10.94</v>
      </c>
      <c r="H35" s="51"/>
      <c r="I35" s="60"/>
      <c r="J35" s="71"/>
      <c r="K35" s="54"/>
    </row>
    <row r="36" spans="1:11" ht="45" x14ac:dyDescent="0.25">
      <c r="A36" s="41" t="s">
        <v>60</v>
      </c>
      <c r="B36" s="6">
        <v>8.6</v>
      </c>
      <c r="C36" s="6"/>
      <c r="D36" s="20">
        <f t="shared" si="0"/>
        <v>8.6</v>
      </c>
      <c r="E36" s="6">
        <f>B36</f>
        <v>8.6</v>
      </c>
      <c r="F36" s="6">
        <f>B36</f>
        <v>8.6</v>
      </c>
      <c r="G36" s="20">
        <f>B36</f>
        <v>8.6</v>
      </c>
      <c r="H36" s="20"/>
      <c r="I36" s="60"/>
      <c r="J36" s="71"/>
      <c r="K36" s="54"/>
    </row>
    <row r="37" spans="1:11" x14ac:dyDescent="0.25">
      <c r="A37" s="48" t="s">
        <v>25</v>
      </c>
      <c r="B37" s="47">
        <v>3.51</v>
      </c>
      <c r="C37" s="17"/>
      <c r="D37" s="22">
        <f t="shared" si="0"/>
        <v>3.51</v>
      </c>
      <c r="E37" s="40">
        <f>B37</f>
        <v>3.51</v>
      </c>
      <c r="F37" s="40">
        <f>B37</f>
        <v>3.51</v>
      </c>
      <c r="G37" s="51">
        <f>B37</f>
        <v>3.51</v>
      </c>
      <c r="H37" s="51">
        <f>B37*1</f>
        <v>3.51</v>
      </c>
      <c r="I37" s="59"/>
      <c r="J37" s="70">
        <f>B37*1</f>
        <v>3.51</v>
      </c>
      <c r="K37" s="54"/>
    </row>
    <row r="38" spans="1:11" x14ac:dyDescent="0.25">
      <c r="A38" s="4" t="s">
        <v>33</v>
      </c>
      <c r="B38" s="5">
        <v>2.2000000000000002</v>
      </c>
      <c r="C38" s="17"/>
      <c r="D38" s="22"/>
      <c r="E38" s="40"/>
      <c r="F38" s="40"/>
      <c r="G38" s="51">
        <f>B38</f>
        <v>2.2000000000000002</v>
      </c>
      <c r="H38" s="51">
        <f>B38*2</f>
        <v>4.4000000000000004</v>
      </c>
      <c r="I38" s="59"/>
      <c r="J38" s="70">
        <f>B38*1</f>
        <v>2.2000000000000002</v>
      </c>
      <c r="K38" s="54"/>
    </row>
    <row r="39" spans="1:11" x14ac:dyDescent="0.25">
      <c r="A39" s="39" t="s">
        <v>64</v>
      </c>
      <c r="B39" s="40">
        <v>28.15</v>
      </c>
      <c r="C39" s="17"/>
      <c r="D39" s="22">
        <f t="shared" si="0"/>
        <v>28.15</v>
      </c>
      <c r="E39" s="55"/>
      <c r="F39" s="55"/>
      <c r="G39" s="56"/>
      <c r="H39" s="56"/>
      <c r="I39" s="61"/>
      <c r="J39" s="71"/>
      <c r="K39" s="54"/>
    </row>
    <row r="40" spans="1:11" ht="15.75" thickBot="1" x14ac:dyDescent="0.3">
      <c r="A40" s="64" t="s">
        <v>41</v>
      </c>
      <c r="B40" s="65">
        <v>5.93</v>
      </c>
      <c r="C40" s="12"/>
      <c r="D40" s="12"/>
      <c r="E40" s="49"/>
      <c r="F40" s="49"/>
      <c r="G40" s="49"/>
      <c r="H40" s="43">
        <f>B40*1</f>
        <v>5.93</v>
      </c>
      <c r="I40" s="66"/>
      <c r="J40" s="72">
        <f>B40*1</f>
        <v>5.93</v>
      </c>
      <c r="K40" s="54"/>
    </row>
    <row r="41" spans="1:11" ht="15.75" x14ac:dyDescent="0.25">
      <c r="A41" s="31"/>
      <c r="B41" s="46"/>
      <c r="C41" s="45"/>
      <c r="D41" s="45">
        <f t="shared" ref="D41:J41" si="1">SUM(D32:D40)</f>
        <v>87.44</v>
      </c>
      <c r="E41" s="45">
        <f t="shared" si="1"/>
        <v>80.44</v>
      </c>
      <c r="F41" s="45">
        <f t="shared" si="1"/>
        <v>59.289999999999992</v>
      </c>
      <c r="G41" s="45">
        <f t="shared" si="1"/>
        <v>66.45</v>
      </c>
      <c r="H41" s="58">
        <f t="shared" si="1"/>
        <v>63.019999999999996</v>
      </c>
      <c r="I41" s="62"/>
      <c r="J41" s="62">
        <f t="shared" si="1"/>
        <v>55.86</v>
      </c>
    </row>
    <row r="42" spans="1:11" ht="15.75" x14ac:dyDescent="0.25">
      <c r="A42" s="31"/>
      <c r="B42" s="46"/>
      <c r="C42" s="45"/>
      <c r="D42" s="45"/>
      <c r="E42" s="45"/>
      <c r="F42" s="45"/>
      <c r="G42" s="45"/>
      <c r="H42" s="58"/>
      <c r="I42" s="62"/>
      <c r="J42" s="62"/>
    </row>
    <row r="43" spans="1:11" ht="15.75" x14ac:dyDescent="0.25">
      <c r="A43" s="31"/>
      <c r="B43" s="46"/>
      <c r="C43" s="45"/>
      <c r="D43" s="45"/>
      <c r="E43" s="45"/>
      <c r="F43" s="45"/>
      <c r="G43" s="45"/>
      <c r="H43" s="58"/>
      <c r="I43" s="62"/>
      <c r="J43" s="62"/>
    </row>
    <row r="44" spans="1:11" ht="15.75" x14ac:dyDescent="0.25">
      <c r="A44" s="31"/>
      <c r="B44" s="46"/>
      <c r="C44" s="45"/>
      <c r="D44" s="45"/>
      <c r="E44" s="45"/>
      <c r="F44" s="45"/>
      <c r="G44" s="45"/>
      <c r="H44" s="58"/>
      <c r="I44" s="62"/>
      <c r="J44" s="62"/>
    </row>
    <row r="45" spans="1:11" ht="15.75" x14ac:dyDescent="0.25">
      <c r="A45" s="31"/>
      <c r="B45" s="46"/>
      <c r="C45" s="45"/>
      <c r="D45" s="45"/>
      <c r="E45" s="45"/>
      <c r="F45" s="45"/>
      <c r="G45" s="45"/>
      <c r="H45" s="58"/>
      <c r="I45" s="62"/>
      <c r="J45" s="62"/>
    </row>
    <row r="46" spans="1:11" ht="15.75" x14ac:dyDescent="0.25">
      <c r="A46" s="31"/>
      <c r="B46" s="46"/>
      <c r="C46" s="45"/>
      <c r="D46" s="45"/>
      <c r="E46" s="45"/>
      <c r="F46" s="45"/>
      <c r="G46" s="45"/>
      <c r="H46" s="58"/>
      <c r="I46" s="62"/>
      <c r="J46" s="62"/>
    </row>
    <row r="47" spans="1:11" ht="15.75" x14ac:dyDescent="0.25">
      <c r="A47" s="31"/>
      <c r="B47" s="46"/>
      <c r="C47" s="45"/>
      <c r="D47" s="45"/>
      <c r="E47" s="45"/>
      <c r="F47" s="45"/>
      <c r="G47" s="45"/>
      <c r="H47" s="58"/>
      <c r="I47" s="62"/>
      <c r="J47" s="62"/>
    </row>
    <row r="48" spans="1:11" ht="15.75" x14ac:dyDescent="0.25">
      <c r="A48" s="31"/>
      <c r="B48" s="46"/>
      <c r="C48" s="45"/>
      <c r="D48" s="45"/>
      <c r="E48" s="45"/>
      <c r="F48" s="45"/>
      <c r="G48" s="45"/>
      <c r="H48" s="58"/>
      <c r="I48" s="62"/>
      <c r="J48" s="62"/>
    </row>
    <row r="49" spans="1:10" ht="15.75" x14ac:dyDescent="0.25">
      <c r="A49" s="31"/>
      <c r="B49" s="46"/>
      <c r="C49" s="45"/>
      <c r="D49" s="45"/>
      <c r="E49" s="45"/>
      <c r="F49" s="45"/>
      <c r="G49" s="45"/>
      <c r="H49" s="58"/>
      <c r="I49" s="62"/>
      <c r="J49" s="62"/>
    </row>
    <row r="50" spans="1:10" ht="15.75" x14ac:dyDescent="0.25">
      <c r="A50" s="31"/>
      <c r="B50" s="46"/>
      <c r="C50" s="45"/>
      <c r="D50" s="45"/>
      <c r="E50" s="45"/>
      <c r="F50" s="45"/>
      <c r="G50" s="45"/>
    </row>
    <row r="51" spans="1:10" ht="15.75" x14ac:dyDescent="0.25">
      <c r="A51" s="207" t="s">
        <v>26</v>
      </c>
      <c r="B51" s="207"/>
      <c r="C51" s="207"/>
      <c r="D51" s="207"/>
      <c r="E51" s="31"/>
      <c r="F51" s="31"/>
      <c r="G51" s="31"/>
    </row>
    <row r="52" spans="1:10" ht="15.75" thickBot="1" x14ac:dyDescent="0.3">
      <c r="A52" s="31"/>
      <c r="B52" s="31"/>
      <c r="C52" s="31"/>
      <c r="D52" s="31"/>
      <c r="E52" s="31"/>
      <c r="F52" s="31"/>
      <c r="G52" s="31"/>
    </row>
    <row r="53" spans="1:10" ht="36.75" customHeight="1" thickBot="1" x14ac:dyDescent="0.3">
      <c r="A53" s="80" t="s">
        <v>4</v>
      </c>
      <c r="B53" s="81" t="s">
        <v>5</v>
      </c>
      <c r="C53" s="91"/>
      <c r="D53" s="91" t="s">
        <v>168</v>
      </c>
      <c r="E53" s="31"/>
      <c r="F53" s="31"/>
      <c r="G53" s="31"/>
    </row>
    <row r="54" spans="1:10" ht="15.75" thickBot="1" x14ac:dyDescent="0.3">
      <c r="A54" s="38" t="s">
        <v>27</v>
      </c>
      <c r="B54" s="37">
        <v>49.51</v>
      </c>
      <c r="C54" s="37"/>
      <c r="D54" s="74">
        <f>B54*3</f>
        <v>148.53</v>
      </c>
      <c r="E54" s="31"/>
      <c r="F54" s="31"/>
      <c r="G54" s="31"/>
    </row>
    <row r="55" spans="1:10" x14ac:dyDescent="0.25">
      <c r="A55" s="2" t="s">
        <v>41</v>
      </c>
      <c r="B55" s="3">
        <v>5.93</v>
      </c>
      <c r="C55" s="40"/>
      <c r="D55" s="75">
        <f>B55</f>
        <v>5.93</v>
      </c>
      <c r="E55" s="31"/>
      <c r="F55" s="31"/>
      <c r="G55" s="31"/>
    </row>
    <row r="56" spans="1:10" x14ac:dyDescent="0.25">
      <c r="A56" s="39" t="s">
        <v>28</v>
      </c>
      <c r="B56" s="40">
        <v>10.08</v>
      </c>
      <c r="C56" s="40"/>
      <c r="D56" s="75">
        <f>B56*3</f>
        <v>30.240000000000002</v>
      </c>
      <c r="E56" s="31"/>
      <c r="F56" s="31"/>
      <c r="G56" s="31"/>
    </row>
    <row r="57" spans="1:10" x14ac:dyDescent="0.25">
      <c r="A57" s="39" t="s">
        <v>67</v>
      </c>
      <c r="B57" s="40">
        <v>11.71</v>
      </c>
      <c r="C57" s="40"/>
      <c r="D57" s="75">
        <f>B57*3</f>
        <v>35.130000000000003</v>
      </c>
      <c r="E57" s="31"/>
      <c r="F57" s="31"/>
      <c r="G57" s="31"/>
    </row>
    <row r="58" spans="1:10" x14ac:dyDescent="0.25">
      <c r="A58" s="39" t="s">
        <v>73</v>
      </c>
      <c r="B58" s="40">
        <v>0.69</v>
      </c>
      <c r="C58" s="40"/>
      <c r="D58" s="75">
        <f>B58*9</f>
        <v>6.2099999999999991</v>
      </c>
      <c r="E58" s="31"/>
      <c r="F58" s="31"/>
      <c r="G58" s="31"/>
    </row>
    <row r="59" spans="1:10" x14ac:dyDescent="0.25">
      <c r="A59" s="39" t="s">
        <v>69</v>
      </c>
      <c r="B59" s="40">
        <v>69.41</v>
      </c>
      <c r="C59" s="40"/>
      <c r="D59" s="75">
        <f>B59*1</f>
        <v>69.41</v>
      </c>
      <c r="E59" s="31"/>
      <c r="F59" s="31"/>
      <c r="G59" s="31"/>
    </row>
    <row r="60" spans="1:10" x14ac:dyDescent="0.25">
      <c r="A60" s="39" t="s">
        <v>68</v>
      </c>
      <c r="B60" s="40">
        <v>6.46</v>
      </c>
      <c r="C60" s="57"/>
      <c r="D60" s="75">
        <f>B60*2</f>
        <v>12.92</v>
      </c>
      <c r="E60" s="31"/>
      <c r="F60" s="31"/>
      <c r="G60" s="31"/>
    </row>
    <row r="61" spans="1:10" x14ac:dyDescent="0.25">
      <c r="A61" s="4" t="s">
        <v>70</v>
      </c>
      <c r="B61" s="5">
        <v>1.58</v>
      </c>
      <c r="C61" s="57"/>
      <c r="D61" s="75">
        <f>B61*2</f>
        <v>3.16</v>
      </c>
      <c r="E61" s="31"/>
      <c r="F61" s="31"/>
      <c r="G61" s="31"/>
    </row>
    <row r="62" spans="1:10" x14ac:dyDescent="0.25">
      <c r="A62" s="16" t="s">
        <v>47</v>
      </c>
      <c r="B62" s="5">
        <v>4.76</v>
      </c>
      <c r="C62" s="57"/>
      <c r="D62" s="75">
        <f>B62</f>
        <v>4.76</v>
      </c>
      <c r="E62" s="31"/>
      <c r="F62" s="31"/>
      <c r="G62" s="31"/>
    </row>
    <row r="63" spans="1:10" x14ac:dyDescent="0.25">
      <c r="A63" s="4" t="s">
        <v>84</v>
      </c>
      <c r="B63" s="77">
        <v>10.86</v>
      </c>
      <c r="C63" s="40"/>
      <c r="D63" s="75">
        <f>B63</f>
        <v>10.86</v>
      </c>
      <c r="E63" s="31"/>
      <c r="F63" s="31"/>
      <c r="G63" s="31"/>
    </row>
    <row r="64" spans="1:10" x14ac:dyDescent="0.25">
      <c r="A64" s="53" t="s">
        <v>71</v>
      </c>
      <c r="B64" s="78">
        <v>12.71</v>
      </c>
      <c r="C64" s="47"/>
      <c r="D64" s="79">
        <f>B64</f>
        <v>12.71</v>
      </c>
      <c r="E64" s="31"/>
      <c r="F64" s="31"/>
      <c r="G64" s="31"/>
    </row>
    <row r="65" spans="1:7" x14ac:dyDescent="0.25">
      <c r="A65" s="39" t="s">
        <v>72</v>
      </c>
      <c r="B65" s="40">
        <v>4.0199999999999996</v>
      </c>
      <c r="C65" s="40"/>
      <c r="D65" s="40">
        <f>B65*13</f>
        <v>52.259999999999991</v>
      </c>
      <c r="E65" s="31"/>
      <c r="F65" s="31"/>
      <c r="G65" s="31"/>
    </row>
    <row r="66" spans="1:7" ht="15.75" x14ac:dyDescent="0.25">
      <c r="A66" s="31"/>
      <c r="B66" s="31"/>
      <c r="C66" s="45"/>
      <c r="D66" s="45">
        <f>SUM(D54:D65)</f>
        <v>392.12000000000006</v>
      </c>
      <c r="E66" s="31"/>
      <c r="F66" s="31"/>
      <c r="G66" s="31"/>
    </row>
    <row r="67" spans="1:7" x14ac:dyDescent="0.25">
      <c r="A67" s="31"/>
      <c r="B67" s="31"/>
      <c r="C67" s="31"/>
      <c r="D67" s="31"/>
      <c r="E67" s="31"/>
      <c r="F67" s="31"/>
      <c r="G67" s="31"/>
    </row>
    <row r="68" spans="1:7" ht="15.75" x14ac:dyDescent="0.25">
      <c r="A68" s="207" t="s">
        <v>80</v>
      </c>
      <c r="B68" s="207"/>
      <c r="C68" s="207"/>
      <c r="D68" s="207"/>
      <c r="E68" s="31"/>
      <c r="F68" s="31"/>
      <c r="G68" s="31"/>
    </row>
    <row r="69" spans="1:7" ht="15.75" thickBot="1" x14ac:dyDescent="0.3">
      <c r="A69" s="31"/>
      <c r="B69" s="31"/>
      <c r="C69" s="31"/>
      <c r="D69" s="31"/>
      <c r="E69" s="31"/>
      <c r="F69" s="31"/>
      <c r="G69" s="31"/>
    </row>
    <row r="70" spans="1:7" ht="46.5" customHeight="1" thickBot="1" x14ac:dyDescent="0.3">
      <c r="A70" s="80" t="s">
        <v>4</v>
      </c>
      <c r="B70" s="81" t="s">
        <v>5</v>
      </c>
      <c r="C70" s="91" t="s">
        <v>102</v>
      </c>
      <c r="D70" s="91" t="s">
        <v>103</v>
      </c>
      <c r="E70" s="95"/>
      <c r="F70" s="31"/>
      <c r="G70" s="31"/>
    </row>
    <row r="71" spans="1:7" ht="15.75" thickBot="1" x14ac:dyDescent="0.3">
      <c r="A71" s="146" t="s">
        <v>81</v>
      </c>
      <c r="B71" s="152">
        <v>153.97</v>
      </c>
      <c r="C71" s="37">
        <f>B71</f>
        <v>153.97</v>
      </c>
      <c r="D71" s="74"/>
      <c r="E71" s="161"/>
      <c r="F71" s="31"/>
      <c r="G71" s="31"/>
    </row>
    <row r="72" spans="1:7" ht="15.75" thickBot="1" x14ac:dyDescent="0.3">
      <c r="A72" s="146" t="s">
        <v>82</v>
      </c>
      <c r="B72" s="153">
        <v>172.22</v>
      </c>
      <c r="C72" s="40"/>
      <c r="D72" s="75">
        <f>B72*3</f>
        <v>516.66</v>
      </c>
      <c r="E72" s="143"/>
      <c r="F72" s="31"/>
      <c r="G72" s="31"/>
    </row>
    <row r="73" spans="1:7" x14ac:dyDescent="0.25">
      <c r="A73" s="162" t="s">
        <v>53</v>
      </c>
      <c r="B73" s="164">
        <v>6.92</v>
      </c>
      <c r="C73" s="82">
        <f>B73</f>
        <v>6.92</v>
      </c>
      <c r="D73" s="165">
        <f>B73</f>
        <v>6.92</v>
      </c>
      <c r="E73" s="143"/>
      <c r="F73" s="31"/>
      <c r="G73" s="31"/>
    </row>
    <row r="74" spans="1:7" x14ac:dyDescent="0.25">
      <c r="A74" s="147" t="s">
        <v>28</v>
      </c>
      <c r="B74" s="153">
        <v>10.08</v>
      </c>
      <c r="C74" s="40">
        <f>B74*2</f>
        <v>20.16</v>
      </c>
      <c r="D74" s="75">
        <f>B74*6</f>
        <v>60.480000000000004</v>
      </c>
      <c r="E74" s="143"/>
      <c r="F74" s="31"/>
      <c r="G74" s="31"/>
    </row>
    <row r="75" spans="1:7" x14ac:dyDescent="0.25">
      <c r="A75" s="147" t="s">
        <v>67</v>
      </c>
      <c r="B75" s="153">
        <v>11.71</v>
      </c>
      <c r="C75" s="40">
        <f>B75*2</f>
        <v>23.42</v>
      </c>
      <c r="D75" s="75">
        <f>B75*6</f>
        <v>70.260000000000005</v>
      </c>
      <c r="E75" s="143"/>
      <c r="F75" s="31"/>
      <c r="G75" s="31"/>
    </row>
    <row r="76" spans="1:7" x14ac:dyDescent="0.25">
      <c r="A76" s="147" t="s">
        <v>83</v>
      </c>
      <c r="B76" s="153">
        <v>52.8</v>
      </c>
      <c r="C76" s="40">
        <f>B76*1</f>
        <v>52.8</v>
      </c>
      <c r="D76" s="75"/>
      <c r="E76" s="143"/>
      <c r="F76" s="31"/>
      <c r="G76" s="31"/>
    </row>
    <row r="77" spans="1:7" x14ac:dyDescent="0.25">
      <c r="A77" s="147" t="s">
        <v>69</v>
      </c>
      <c r="B77" s="153">
        <v>69.41</v>
      </c>
      <c r="C77" s="40"/>
      <c r="D77" s="75">
        <f>B77*1</f>
        <v>69.41</v>
      </c>
      <c r="E77" s="143"/>
      <c r="F77" s="31"/>
      <c r="G77" s="31"/>
    </row>
    <row r="78" spans="1:7" x14ac:dyDescent="0.25">
      <c r="A78" s="147" t="s">
        <v>68</v>
      </c>
      <c r="B78" s="153">
        <v>6.46</v>
      </c>
      <c r="C78" s="40">
        <f>B78*1</f>
        <v>6.46</v>
      </c>
      <c r="D78" s="75">
        <f>B78*2</f>
        <v>12.92</v>
      </c>
      <c r="E78" s="143"/>
      <c r="F78" s="31"/>
      <c r="G78" s="31"/>
    </row>
    <row r="79" spans="1:7" x14ac:dyDescent="0.25">
      <c r="A79" s="150" t="s">
        <v>70</v>
      </c>
      <c r="B79" s="157">
        <v>1.58</v>
      </c>
      <c r="C79" s="40">
        <f>B79*1</f>
        <v>1.58</v>
      </c>
      <c r="D79" s="75">
        <f>B79*2</f>
        <v>3.16</v>
      </c>
      <c r="E79" s="143"/>
      <c r="F79" s="31"/>
      <c r="G79" s="31"/>
    </row>
    <row r="80" spans="1:7" ht="15.75" thickBot="1" x14ac:dyDescent="0.3">
      <c r="A80" s="163" t="s">
        <v>47</v>
      </c>
      <c r="B80" s="166">
        <v>4.76</v>
      </c>
      <c r="C80" s="43">
        <f>B80*1</f>
        <v>4.76</v>
      </c>
      <c r="D80" s="76">
        <f>B80</f>
        <v>4.76</v>
      </c>
      <c r="E80" s="143"/>
      <c r="F80" s="31"/>
      <c r="G80" s="31"/>
    </row>
    <row r="81" spans="1:7" ht="15.75" x14ac:dyDescent="0.25">
      <c r="A81" s="31"/>
      <c r="B81" s="31"/>
      <c r="C81" s="45">
        <f>SUM(C71:C80)</f>
        <v>270.06999999999994</v>
      </c>
      <c r="D81" s="88">
        <f>SUM(D71:D80)</f>
        <v>744.56999999999982</v>
      </c>
      <c r="E81" s="93"/>
      <c r="F81" s="31"/>
      <c r="G81" s="31"/>
    </row>
    <row r="82" spans="1:7" x14ac:dyDescent="0.25">
      <c r="A82" s="141"/>
      <c r="B82" s="167"/>
      <c r="C82" s="143"/>
      <c r="D82" s="143"/>
      <c r="E82" s="87"/>
      <c r="F82" s="87"/>
      <c r="G82" s="87"/>
    </row>
    <row r="83" spans="1:7" x14ac:dyDescent="0.25">
      <c r="A83" s="161"/>
      <c r="B83" s="87"/>
      <c r="C83" s="143"/>
      <c r="D83" s="143"/>
      <c r="E83" s="87"/>
      <c r="F83" s="87"/>
      <c r="G83" s="87"/>
    </row>
    <row r="84" spans="1:7" ht="24" customHeight="1" x14ac:dyDescent="0.25">
      <c r="A84" s="202" t="s">
        <v>107</v>
      </c>
      <c r="B84" s="202"/>
      <c r="C84" s="45"/>
      <c r="D84" s="45"/>
      <c r="E84" s="45"/>
      <c r="F84" s="45"/>
      <c r="G84" s="45"/>
    </row>
    <row r="85" spans="1:7" ht="15.75" x14ac:dyDescent="0.25">
      <c r="A85" s="31"/>
      <c r="B85" s="46"/>
      <c r="C85" s="45"/>
      <c r="D85" s="45"/>
      <c r="E85" s="45"/>
      <c r="F85" s="45"/>
      <c r="G85" s="45"/>
    </row>
    <row r="86" spans="1:7" ht="3" customHeight="1" thickBot="1" x14ac:dyDescent="0.3">
      <c r="A86" s="31"/>
      <c r="B86" s="31"/>
      <c r="C86" s="31"/>
      <c r="D86" s="31"/>
      <c r="E86" s="31"/>
      <c r="F86" s="31"/>
      <c r="G86" s="31"/>
    </row>
    <row r="87" spans="1:7" ht="30.75" thickBot="1" x14ac:dyDescent="0.3">
      <c r="A87" s="80" t="s">
        <v>4</v>
      </c>
      <c r="B87" s="81" t="s">
        <v>5</v>
      </c>
      <c r="C87" s="91" t="s">
        <v>108</v>
      </c>
      <c r="D87" s="95"/>
    </row>
    <row r="88" spans="1:7" x14ac:dyDescent="0.25">
      <c r="A88" s="4" t="s">
        <v>189</v>
      </c>
      <c r="B88" s="5">
        <v>2.5</v>
      </c>
      <c r="C88" s="75">
        <f>B88*1</f>
        <v>2.5</v>
      </c>
      <c r="D88" s="87"/>
    </row>
    <row r="89" spans="1:7" x14ac:dyDescent="0.25">
      <c r="A89" s="4" t="s">
        <v>84</v>
      </c>
      <c r="B89" s="77">
        <v>10.86</v>
      </c>
      <c r="C89" s="75">
        <f>B89</f>
        <v>10.86</v>
      </c>
      <c r="D89" s="87"/>
    </row>
    <row r="90" spans="1:7" x14ac:dyDescent="0.25">
      <c r="A90" s="53" t="s">
        <v>71</v>
      </c>
      <c r="B90" s="78">
        <v>12.71</v>
      </c>
      <c r="C90" s="79">
        <f>B90</f>
        <v>12.71</v>
      </c>
      <c r="D90" s="87"/>
    </row>
    <row r="91" spans="1:7" ht="15.75" thickBot="1" x14ac:dyDescent="0.3">
      <c r="A91" s="42" t="s">
        <v>72</v>
      </c>
      <c r="B91" s="43">
        <v>4.0199999999999996</v>
      </c>
      <c r="C91" s="76">
        <f>B91*13</f>
        <v>52.259999999999991</v>
      </c>
      <c r="D91" s="87"/>
    </row>
    <row r="92" spans="1:7" ht="15.75" x14ac:dyDescent="0.25">
      <c r="A92" s="31"/>
      <c r="B92" s="31"/>
      <c r="C92" s="45">
        <f>SUM(C88:C91)</f>
        <v>78.329999999999984</v>
      </c>
      <c r="D92" s="88"/>
    </row>
  </sheetData>
  <mergeCells count="7">
    <mergeCell ref="A84:B84"/>
    <mergeCell ref="A1:K1"/>
    <mergeCell ref="A3:G3"/>
    <mergeCell ref="A16:D16"/>
    <mergeCell ref="A29:G29"/>
    <mergeCell ref="A51:D51"/>
    <mergeCell ref="A68:D68"/>
  </mergeCells>
  <pageMargins left="0.70866141732283472" right="0.70866141732283472" top="0.74803149606299213" bottom="0.74803149606299213" header="0.51181102362204722" footer="0.51181102362204722"/>
  <pageSetup paperSize="256" scale="59" firstPageNumber="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PRESUPUESTO REFE</vt:lpstr>
      <vt:lpstr>monofasicas</vt:lpstr>
      <vt:lpstr>trifasicas</vt:lpstr>
      <vt:lpstr>varios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Jacinto C Alvarado</dc:creator>
  <cp:lastModifiedBy>Juan Sebastian Chang Fonseca</cp:lastModifiedBy>
  <cp:revision>0</cp:revision>
  <cp:lastPrinted>2017-05-02T13:34:29Z</cp:lastPrinted>
  <dcterms:created xsi:type="dcterms:W3CDTF">2006-09-15T19:00:00Z</dcterms:created>
  <dcterms:modified xsi:type="dcterms:W3CDTF">2017-05-02T15:22:26Z</dcterms:modified>
</cp:coreProperties>
</file>