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582" firstSheet="1" activeTab="1"/>
  </bookViews>
  <sheets>
    <sheet name="MODELO DE PRESUPUESTO" sheetId="1" state="hidden" r:id="rId1"/>
    <sheet name="Presupuesto" sheetId="2" r:id="rId2"/>
    <sheet name="LIMON CENTRAL" sheetId="3" state="hidden" r:id="rId3"/>
    <sheet name="PALMA SOLA" sheetId="4" state="hidden" r:id="rId4"/>
    <sheet name="CHONERO DE ADENTRO" sheetId="5" state="hidden" r:id="rId5"/>
    <sheet name="NUEVA UNION-MALECON" sheetId="6" state="hidden" r:id="rId6"/>
  </sheets>
  <definedNames>
    <definedName name="_Key1" localSheetId="0" hidden="1">#REF!</definedName>
    <definedName name="_Order1" hidden="1">255</definedName>
    <definedName name="_Order2" hidden="1">255</definedName>
    <definedName name="_Sort" localSheetId="0" hidden="1">#REF!</definedName>
    <definedName name="_xlnm.Print_Area" localSheetId="1">'Presupuesto'!$455:$475</definedName>
    <definedName name="indir" localSheetId="0">#REF!</definedName>
    <definedName name="indir">#REF!</definedName>
    <definedName name="mat" localSheetId="0">#REF!</definedName>
    <definedName name="mat">#REF!</definedName>
    <definedName name="rur" localSheetId="0">#REF!</definedName>
    <definedName name="rur">#REF!</definedName>
    <definedName name="_xlnm.Print_Titles" localSheetId="0">'MODELO DE PRESUPUESTO'!$7:$9</definedName>
    <definedName name="_xlnm.Print_Titles" localSheetId="1">'Presupuesto'!$8:$9</definedName>
    <definedName name="urb" localSheetId="0">#REF!</definedName>
    <definedName name="urb">#REF!</definedName>
    <definedName name="Z_0912DBB9_3A8B_4C42_BE12_5D270893BCF7_.wvu.Cols" localSheetId="0" hidden="1">'MODELO DE PRESUPUESTO'!#REF!</definedName>
    <definedName name="Z_0912DBB9_3A8B_4C42_BE12_5D270893BCF7_.wvu.FilterData" localSheetId="0" hidden="1">'MODELO DE PRESUPUESTO'!$F$2:$H$565</definedName>
    <definedName name="Z_0912DBB9_3A8B_4C42_BE12_5D270893BCF7_.wvu.Rows" localSheetId="0" hidden="1">'MODELO DE PRESUPUESTO'!$7:$7</definedName>
  </definedNames>
  <calcPr fullCalcOnLoad="1"/>
</workbook>
</file>

<file path=xl/comments2.xml><?xml version="1.0" encoding="utf-8"?>
<comments xmlns="http://schemas.openxmlformats.org/spreadsheetml/2006/main">
  <authors>
    <author>bvasquez</author>
  </authors>
  <commentList>
    <comment ref="I466" authorId="0">
      <text>
        <r>
          <rPr>
            <b/>
            <sz val="9"/>
            <rFont val="Tahoma"/>
            <family val="2"/>
          </rPr>
          <t>bvasquez:</t>
        </r>
        <r>
          <rPr>
            <sz val="9"/>
            <rFont val="Tahoma"/>
            <family val="2"/>
          </rPr>
          <t xml:space="preserve">
ESTE VALOR DEBE SER IGUAL AL DE PA DE GLR(COLUMNA AS)
</t>
        </r>
      </text>
    </comment>
    <comment ref="K466" authorId="0">
      <text>
        <r>
          <rPr>
            <b/>
            <sz val="9"/>
            <rFont val="Tahoma"/>
            <family val="2"/>
          </rPr>
          <t>bvasquez:</t>
        </r>
        <r>
          <rPr>
            <sz val="9"/>
            <rFont val="Tahoma"/>
            <family val="2"/>
          </rPr>
          <t xml:space="preserve">
ESTE VALOR DEBE SER IGUAL AL DE PA DE GLR(COLUMNA AS)
</t>
        </r>
      </text>
    </comment>
    <comment ref="M466" authorId="0">
      <text>
        <r>
          <rPr>
            <b/>
            <sz val="9"/>
            <rFont val="Tahoma"/>
            <family val="2"/>
          </rPr>
          <t>bvasquez:</t>
        </r>
        <r>
          <rPr>
            <sz val="9"/>
            <rFont val="Tahoma"/>
            <family val="2"/>
          </rPr>
          <t xml:space="preserve">
ESTE VALOR DEBE SER IGUAL AL DE PA DE GLR(COLUMNA AS)
</t>
        </r>
      </text>
    </comment>
  </commentList>
</comments>
</file>

<file path=xl/comments3.xml><?xml version="1.0" encoding="utf-8"?>
<comments xmlns="http://schemas.openxmlformats.org/spreadsheetml/2006/main">
  <authors>
    <author>bvasquez</author>
  </authors>
  <commentList>
    <comment ref="E466" authorId="0">
      <text>
        <r>
          <rPr>
            <b/>
            <sz val="9"/>
            <rFont val="Tahoma"/>
            <family val="2"/>
          </rPr>
          <t>bvasquez:</t>
        </r>
        <r>
          <rPr>
            <sz val="9"/>
            <rFont val="Tahoma"/>
            <family val="2"/>
          </rPr>
          <t xml:space="preserve">
AJUSTAR AL DE LA COLOUMNA AS DEL PA
</t>
        </r>
      </text>
    </comment>
    <comment ref="E467" authorId="0">
      <text>
        <r>
          <rPr>
            <b/>
            <sz val="9"/>
            <rFont val="Tahoma"/>
            <family val="2"/>
          </rPr>
          <t>bvasquez:</t>
        </r>
        <r>
          <rPr>
            <sz val="9"/>
            <rFont val="Tahoma"/>
            <family val="2"/>
          </rPr>
          <t xml:space="preserve">
NO VAN COSTOS INDIRECTOS
</t>
        </r>
      </text>
    </comment>
  </commentList>
</comments>
</file>

<file path=xl/comments4.xml><?xml version="1.0" encoding="utf-8"?>
<comments xmlns="http://schemas.openxmlformats.org/spreadsheetml/2006/main">
  <authors>
    <author>bvasquez</author>
  </authors>
  <commentList>
    <comment ref="E466" authorId="0">
      <text>
        <r>
          <rPr>
            <b/>
            <sz val="9"/>
            <rFont val="Tahoma"/>
            <family val="2"/>
          </rPr>
          <t>bvasquez:</t>
        </r>
        <r>
          <rPr>
            <sz val="9"/>
            <rFont val="Tahoma"/>
            <family val="2"/>
          </rPr>
          <t xml:space="preserve">
AJUSTAR AL VALOR DE LA COLUMNA AS DEL PA.
</t>
        </r>
      </text>
    </comment>
    <comment ref="E467" authorId="0">
      <text>
        <r>
          <rPr>
            <b/>
            <sz val="9"/>
            <rFont val="Tahoma"/>
            <family val="2"/>
          </rPr>
          <t>bvasquez:</t>
        </r>
        <r>
          <rPr>
            <sz val="9"/>
            <rFont val="Tahoma"/>
            <family val="2"/>
          </rPr>
          <t xml:space="preserve">
EL IVA ES DEL 14%
</t>
        </r>
      </text>
    </comment>
  </commentList>
</comments>
</file>

<file path=xl/comments5.xml><?xml version="1.0" encoding="utf-8"?>
<comments xmlns="http://schemas.openxmlformats.org/spreadsheetml/2006/main">
  <authors>
    <author>bvasquez</author>
  </authors>
  <commentList>
    <comment ref="M466" authorId="0">
      <text>
        <r>
          <rPr>
            <b/>
            <sz val="9"/>
            <rFont val="Tahoma"/>
            <family val="2"/>
          </rPr>
          <t>bvasquez:</t>
        </r>
        <r>
          <rPr>
            <sz val="9"/>
            <rFont val="Tahoma"/>
            <family val="2"/>
          </rPr>
          <t xml:space="preserve">
AJUSTAR AL VALOR DE LA COLUMNA AS DEL PA.
</t>
        </r>
      </text>
    </comment>
    <comment ref="M468" authorId="0">
      <text>
        <r>
          <rPr>
            <b/>
            <sz val="9"/>
            <rFont val="Tahoma"/>
            <family val="2"/>
          </rPr>
          <t>bvasquez:</t>
        </r>
        <r>
          <rPr>
            <sz val="9"/>
            <rFont val="Tahoma"/>
            <family val="2"/>
          </rPr>
          <t xml:space="preserve">
NO CONSIDERA TRANSPORTE
</t>
        </r>
      </text>
    </comment>
  </commentList>
</comments>
</file>

<file path=xl/comments6.xml><?xml version="1.0" encoding="utf-8"?>
<comments xmlns="http://schemas.openxmlformats.org/spreadsheetml/2006/main">
  <authors>
    <author>bvasquez</author>
  </authors>
  <commentList>
    <comment ref="I466" authorId="0">
      <text>
        <r>
          <rPr>
            <b/>
            <sz val="9"/>
            <rFont val="Tahoma"/>
            <family val="2"/>
          </rPr>
          <t>bvasquez:</t>
        </r>
        <r>
          <rPr>
            <sz val="9"/>
            <rFont val="Tahoma"/>
            <family val="2"/>
          </rPr>
          <t xml:space="preserve">
AJUSTAR A 98660,49
</t>
        </r>
      </text>
    </comment>
    <comment ref="I467" authorId="0">
      <text>
        <r>
          <rPr>
            <b/>
            <sz val="9"/>
            <rFont val="Tahoma"/>
            <family val="2"/>
          </rPr>
          <t>bvasquez:</t>
        </r>
        <r>
          <rPr>
            <sz val="9"/>
            <rFont val="Tahoma"/>
            <family val="2"/>
          </rPr>
          <t xml:space="preserve">
NO VAN COSTOS INDIRECTOS
</t>
        </r>
      </text>
    </comment>
    <comment ref="I468" authorId="0">
      <text>
        <r>
          <rPr>
            <b/>
            <sz val="9"/>
            <rFont val="Tahoma"/>
            <family val="2"/>
          </rPr>
          <t>bvasquez:</t>
        </r>
        <r>
          <rPr>
            <sz val="9"/>
            <rFont val="Tahoma"/>
            <family val="2"/>
          </rPr>
          <t xml:space="preserve">
AJUSTAR A 12997,60
</t>
        </r>
      </text>
    </comment>
  </commentList>
</comments>
</file>

<file path=xl/sharedStrings.xml><?xml version="1.0" encoding="utf-8"?>
<sst xmlns="http://schemas.openxmlformats.org/spreadsheetml/2006/main" count="6273" uniqueCount="1441">
  <si>
    <t>No.</t>
  </si>
  <si>
    <t>D E S C R I P C I O N           M  A  T  E  R  I  A  L  E  S         U  S  A  D  O  S                                                                                                                                                                                                                                                                                                                                                                                                                           C  N  E  L        G  U  A  Y  A  S        L  O  S        R  I  O  S</t>
  </si>
  <si>
    <t>D E S C R I P C I O N        M  A  T  E  R  I  A  L  E  S        D  E        A  C  U  E  R  D  O        A        H  O  M  O  L  O  G  A  C  I  Ó  N</t>
  </si>
  <si>
    <t>PRECIOS UNITARIOS</t>
  </si>
  <si>
    <t>PROYECTO "XXX"</t>
  </si>
  <si>
    <t>TOTAL</t>
  </si>
  <si>
    <t>UNIDAD</t>
  </si>
  <si>
    <t>PLANREP 2013</t>
  </si>
  <si>
    <t>CANTIDAD MATERIAL NUEVO</t>
  </si>
  <si>
    <t>CANTIDAD DE AJUSTE POR REDES EXISTENTES</t>
  </si>
  <si>
    <t>COSTO ($)</t>
  </si>
  <si>
    <t>ANCLA DE HORMIGON  DE 40 cms. x 40 cms. x 15 cms</t>
  </si>
  <si>
    <t>Bloque cónico de hormigón armado, base inferior 400 mm de diám., base superior 150 mm de diám., 200 mm de altura total, orificio 20 mm de diám.</t>
  </si>
  <si>
    <t>C/U</t>
  </si>
  <si>
    <t>Bloque de hormigón de 40 cms x 40 cms x 40 cms</t>
  </si>
  <si>
    <t>BRAZO PARA TENSOR FAROL DE 2" DIAMETRO x 1.2m. LONGITUD CON ACCESORIOS PARA SER INSTALADO EN POSTE RECTANGULAR Y/O CIRCULAR.  EL EQUIPO COMPLETO DEBE SER DE HIERRO Y GALVANIZADO EN CALIENTE.</t>
  </si>
  <si>
    <t>Brazo de acero galvanizado, tubular, para tensor farol, 51 mm (2") de diám. x 1500
mm (59") de long., con accesorios de fijación</t>
  </si>
  <si>
    <t>GRAPA MORDAZA CON TRES PERNOS Y SUS RESPECTIVAS TUERCAS PARA CABLE TENSOR DE 3/8" DE DIAMETRO. EL EQUIPO COMPLETO ES DE HIERRO Y GALVANIZADO EN CALIENTE.</t>
  </si>
  <si>
    <t>Retención preformada para cable de acero galvanizado de 9,51 mm (3/8") de diám.</t>
  </si>
  <si>
    <t>VARILLA DE ANCLAJE DE 5/8" DIAMETRO x 6' LONGITUD CON TUERCA, CONTRATUERCA Y ARANDELAS.  EL EQUIPO COMP`LETO ES DE HIERRO  Y GALVANIZADO EN CALIENTE.</t>
  </si>
  <si>
    <t>Varilla de anclaje de acero galvanizado, 16 mm (5/8") de diám. y 1800 mm (71") de
long., con tuerca y arandela</t>
  </si>
  <si>
    <t>Guardacabo para cable de acero de 9,51 mm (3/8") de diám.</t>
  </si>
  <si>
    <t>ABRAZADERA SIMPLE DE 5 1/2" DE DIAMETRO CON ACCESORIOS PARA SER INSTALADA EN POSTE CIRCULAR. EL EQUIPO COMPLETO ES DE HIERRO Y GALVANIZADO EN CALIENTE.</t>
  </si>
  <si>
    <t>Abrazadera de acero galvanizado, pletina, simple (3 pernos), 38 x 4 x 140 - 160 mm
(1 1/2 x 11/64 x 5 1/2 - 6 1/2")</t>
  </si>
  <si>
    <t>Abrazadera de acero galvanizado, pletina, simple (3 pernos), 38 x 6 x 160 - 190 mm
(1 1/2 x 1/4 x 6 1/2 - 7 1/2")</t>
  </si>
  <si>
    <t>Abrazadera de acero galvanizado, pletina, con extensión simple, 50 x 6 x 140 -
160 mm (2 x 1/4 x 5 1/2 - 6 1/2")</t>
  </si>
  <si>
    <t>Abrazadera de acero galvanizado, pletina, 2 pernos, 38 x 4 x 160 - 190 mm (1 1/2 x
11/64 x 6 1/2 - 7 1/2") con doble ojal espiralado</t>
  </si>
  <si>
    <t>ABRAZADERA DOBLE 5 1/2" DE DIAMETRO CON ACCESORIOS PARA SER INSTALADA EN POSTE CIRCULAR. EL EQUIPO COMPLETO ES DE HIERRO Y GALVANIZADO EN CALIENTE.</t>
  </si>
  <si>
    <t>Abrazadera de acero galvanizado, pletina, doble (4 pernos), 38 x 4 x 140 - 160
mm (1 1/2 x 11/64 x 5 1/2 - 6 1/2")</t>
  </si>
  <si>
    <t>Abrazadera de acero galvanizado, pletina, simple (3 pernos), 38 x 4 x 160 - 190 mm
(1 1/ 2 x 11/64 x 6 1/2 - 7 1/2")</t>
  </si>
  <si>
    <t>Abrazadera de acero galvanizado, pletina, simple (3 pernos), 38 x 4 x 160 - 190
mm (1 1/ 2 x 11/4 x 6 1/2 - 7 1/2")</t>
  </si>
  <si>
    <t>Abrazadera de acero galvanizado, pletina, doble (4 pernos), 38 x 4 x 160 - 190
mm (1 1/2 x 11/64 x 6 1/2 - 7 1/2")</t>
  </si>
  <si>
    <t>ABRAZADERA CUADRADA PARA POSTE H DE 16 m. PARA MONTAJE DE ESTRUCTURA ARU</t>
  </si>
  <si>
    <t>BASTIDOR DE UNA VIA PARA AISLADOR DE PORCELANA TIPO ROLLO 53-2 NORMA ANSI. EL EQUIPO COMPLETO SERA DE HIERRO Y GALVANIZADO EN CALIENTE.</t>
  </si>
  <si>
    <t>Bastidor (rack) de acero galvanizado, 1 vía, 38 x 4 mm (1 1/2 x 11/64")</t>
  </si>
  <si>
    <t>BASTIDOR DE DOS VIAS PARA AISLADOR DE PORCELANA TIPO ROLLO 53-2 NORMA ANSI. EL EQUIPO COMPLETO SERA DE HIERRO Y GALVANIZADO EN CALIENTE.</t>
  </si>
  <si>
    <t>Bastidor (rack) de acero galvanizado, 2 vías, 38 x 4 mm (1 1/2 x 11/64")</t>
  </si>
  <si>
    <t>BASTIDOR DE HIERRO GALVANIZADO EN CALIENTE CON TRES VIAS PARA AISLADOR DE PORCELANA TIPO ROLLO 53-2 NORMA ANSI.</t>
  </si>
  <si>
    <t>Cruceta de acero galvanizado, perfil “L”, universal, 75 x 75 x 6 x 2000 mm (2
61/64 x 2 61/64 x 1/4 x 79")</t>
  </si>
  <si>
    <t>Cruceta de acero galvanizado, en volado, perfil "L" 75 x 75 x 6 x 1200 mm (2 61/64 x
2 61/64 x 1/4x 47")</t>
  </si>
  <si>
    <t>Cruceta de acero galvanizado, perfil “L”, universal, 75 x 75 x 6 x 2400 mm (2
61/64 x 2 61/64 x 1/4 x 95")</t>
  </si>
  <si>
    <t>CRUCETA DE 4,3 m LONGITUD (3 X 3" x 3/8") DE HIERRO GALVANIZADO EN CALIENTE</t>
  </si>
  <si>
    <t>Ménsula de acero galvanizado, de suspensión con ojal espiralado abierto</t>
  </si>
  <si>
    <t>Pinza termoplástica de suspensión para neutro portante, de 35 a 75 mm2 ( 2 - 2/0
AWG)</t>
  </si>
  <si>
    <t>Pinza de aleación de Al., de retención para neutro portante, de 35 a 75 mm2 ( 2 -
2/0 AWG)</t>
  </si>
  <si>
    <t>PERNO DE OJO TIPO ESPÁRRAGO DE 5/8" DIAMETRO x 10" LONGITUD CON TUERCA Y ARANDELA CUADRADA. EL EQUIPO COMPLETO ES DE HIERRO Y GALVANIZADO EN CALIENTE.</t>
  </si>
  <si>
    <t>Perno de ojo de acero galvanizado, 16 mm (5/8") de diám. x 254 mm (10") de
long., con 4 tuercas, 2 arandelas planas y 2 de presión</t>
  </si>
  <si>
    <t>PERNO DE OJO TIPO ESPÁRRAGO DE 5/8" DIAMETRO x 12" LONGITUD CON TUERCA Y ARANDELA CUADRADA. EL EQUIPO COMPLETO ES DE HIERRO Y GALVANIZADO EN CALIENTE.</t>
  </si>
  <si>
    <t>PERNO MÁQUINA DE 5/8" DIAMETRO x 10" LONGITUD CON UNA TUERCA Y UNA ARANDELA CUADRADA. EL EQUIPO COMPLETO ES DE HIERRO Y GALVANIZADO EN CALIENTE.</t>
  </si>
  <si>
    <t xml:space="preserve">PERNO PIN GALVANIZADO TOPE POSTE  TIPO OFFSET DE 19X25X450 MM </t>
  </si>
  <si>
    <t>PERNO PIN DE EXTENSIÓN SENCILLA DE 14" DE LONGITUD CON COLLARES CIRCULARES. EL EQUIPO COMPLETO ES DE HIERRO Y GALVANIZADO EN CALIENTE.</t>
  </si>
  <si>
    <t>Perno espiga (pin) tope de poste simple de acero galvanizado, 19 mm (3/4") de
diám. x 450 mm (18") de long., con accesorios de sujeción</t>
  </si>
  <si>
    <t>PERNO PIN DE EXTENSIÓN DOBLE DE 14" DE LONGITUD CON COLLARES CIRCULARES. EL EQUIPO COMPLETO ES DE HIERRO Y GALVANIZADO EN CALIENTE</t>
  </si>
  <si>
    <t>Perno espiga (pin) tope de poste doble de acero galvanizado, 19 mm (3/4") de
diám. x 450 mm (18") de long., con accesorios de sujeción</t>
  </si>
  <si>
    <t>Perno máquina de acero galvanizado, 16 mm (5/8") de diám. x 51 mm (2") de
long., con tuerca, arandela plana y de presión</t>
  </si>
  <si>
    <t>PERNO ROSCA CORRIDA 5/8" DIAMETRO x 10" LONGITUD CON TUERCAS Y ARANDELAS CUADRADAS. EL EQUIPO COMPLETO ES DE HIERRO Y GALVANIZADO EN CALIENTE.</t>
  </si>
  <si>
    <t>PERNO ROSCA CORRIDA DE 5/8" DIAMETRO x 12" LONGITUD CON CUATRO TUERCAS Y CUATRO ARANDELAS. EL EQUIPO COMPLETO SERA DE HIERRO Y GALVANIZADO EN CALIENTE.</t>
  </si>
  <si>
    <t>Perno espárrago o de rosca corrida de acero galvanizado, 16 mm (5/8") de diám. x
300 mm (12") de long., con 4 tuercas, 2 arandelas planas y 2 de presión</t>
  </si>
  <si>
    <t>PERNO PIN PARA CRUCETA METALICA DE 5/8" DIAMETRO x 7" LONGITUD, CON TUERCA Y ARANDELA. EL EQUIPO COMPLETO ES DE HIERRO Y GALVANIZADO EN CALIENTE.</t>
  </si>
  <si>
    <t>Perno espiga (pin) corto de acero galvanizado, 19 mm (3/4") de diám. x 300 mm
(12") de long.</t>
  </si>
  <si>
    <t>Perno U de acero galvanizado, 16 mm (5/8") de diám. x 150 mm (6") de ancho
dentro de la U, con 2 tuercas, 2 arandelas planas y 2 de presión</t>
  </si>
  <si>
    <t>Pie amigo de acero galvanizado, perfil "L" 38 x 38 x 6 x 1800 mm (1 1/2 x 1 1/2 x
1/4 x 71")</t>
  </si>
  <si>
    <t>Pie amigo de acero galvanizado, perfil "L" 38 x 38 x 6 x 700 mm (1 1/2 x 1 1/2 x 1/4
x 28")</t>
  </si>
  <si>
    <t>POSTE DE HORMIGON ARMADO TIPO "CIRCULAR" DE 10m. LONG x 400Kgs. C.R.</t>
  </si>
  <si>
    <t>POSTE DE HORMIGON ARMADO TIPO "CIRCULAR" DE 12m. LONG x 500Kgs. C.R.</t>
  </si>
  <si>
    <t>POSTE DE HORMIGON ARMADO TIPO "CIRCULAR" DE 14m. LONG x 750Kgs. C.R.</t>
  </si>
  <si>
    <t>POSTE DE HORMIGON ARMADO TIPO "CIRCULAR" DE 23m. LONG x 2400Kgs. C.R. Y LOSETA INFERIOR</t>
  </si>
  <si>
    <t>POSTE CIRCULAR DE PLASTICO REFORZADO CON FIBRA DE VIDRIO, 10 M, 400 KG</t>
  </si>
  <si>
    <t>POSTE CIRCULAR DE PLASTICO REFORZADO CON FIBRA DE VIDRIO, 12 M, 500 KG</t>
  </si>
  <si>
    <t>TUERCA DE OJO DE HIERRO GALVANIZADO EN CALIENTE DE 5/8" DIAMETRO</t>
  </si>
  <si>
    <t>Tuerca de ojo ovalado de acero galvanizado, para perno de 16 mm (5/8") de diám.</t>
  </si>
  <si>
    <t>Aislador tipo espiga (pin), de porcelana, clase ANSI 55-5, 15 Kv</t>
  </si>
  <si>
    <t>AISLADOR DE PORCELANA TIPO RETENIDA 54-2 NORMA ANSI</t>
  </si>
  <si>
    <t>Aislador de retenida, de porcelana, clase ANSI 54-2</t>
  </si>
  <si>
    <t>AISLADOR DE PORCELANA TIPO ROLLO 53-2 NORMA ANSI</t>
  </si>
  <si>
    <t>Aislador tipo rollo, de porcelana, clase ANSI 53-2, 0,25 Kv</t>
  </si>
  <si>
    <t>Horquilla anclaje de acero galvanizado, 16 mm (5/8") de diám. x 75 mm (3") de
long. (Eslabon "U" para sujeción)</t>
  </si>
  <si>
    <t>AISLADOR DE PORCELANA TIPO SUSPENSIÓN 52-1 NORMA ANSI</t>
  </si>
  <si>
    <t>Aislador de suspensión, de porcelana, clase ANSI 52-1</t>
  </si>
  <si>
    <t>Aislador tipo suspensión, de caucho siliconado, clase ANSI DS-15, 15 kV</t>
  </si>
  <si>
    <t>Varilla de armar preformada para conductor de Al</t>
  </si>
  <si>
    <t>Cinta de armar de aleación de Al, 1,27 mm (3/64") de esp. x 7,62 mm (5/16") de
ancho</t>
  </si>
  <si>
    <t>m</t>
  </si>
  <si>
    <t>CABLE TENSOR DE ACERO GALVANIZADO DE 3/8"DIAMETRO x 10800 Lbs RUPTURA MINIMA</t>
  </si>
  <si>
    <t>Cable de acero galvanizado, grado Siemens Martin, 7 hilos, 9,51 mm (3/8") de diám.</t>
  </si>
  <si>
    <t>CAJA DE DISTRIBUCION ANTIFRUADE PARA DISTRIBUCION DE ACOMETIDAS CONSTRUIDA DE POLICARBONATO, RESISTENTE A LOS RAYOS UV Y RESISTENCIA AL IMPACTO UL 746 C. LAS BORNERAS SON DEL TIPO RESORTE PARA TENSION MAXIMA DE 600 V Y CORRIENTE MAXIMA DE 150 AMPERIOS Y CABLES DE HASTA 1/0 AWG.</t>
  </si>
  <si>
    <t>CONECTOR DE ALUMINIO TIPO COMPRESION PARA CONDUCTORES DESNUDOS # 6 - 2/0 AWG (LADOS A Y B).</t>
  </si>
  <si>
    <t>Conector de compresión, aleación de Al.</t>
  </si>
  <si>
    <t>CONECTOR DE ALUMINIO TIPO RANURAS PARALELAS PARA CONDUCTORES DESNUDOS DEL # 6 - 2/0 AWG.</t>
  </si>
  <si>
    <t>Conector de ranuras paralelas, aleación de Cu, 2 pernos laterales de diferentes
longitudes y separador</t>
  </si>
  <si>
    <t>CONECTOR SENCILLO DENTADO ESTANCO DE PERFORACION DE ALTA HERMETICIDAD EMPLEADO PARA REALIZAR LA DERIVACION DE CONDUCTORES PREENSAMBLADOS O CONCENTRICOS DE Cu O Al A PARTIR DE UNA RED PREENSAMBLADA CON TUERCA FUSIBLE MECANICO PARA SU AJUSTE CORRECTO, RANGO DE 25/95 mm2 (3-4/0 AWG) EN CONDUCTOR DE Al/Cu PRINCIPAL Y 25/95mm2 (3-4/0 AWG) EN CONDUCTOR DE Al/Cu DERIVADO. SIMILAR AL MODELO DCNL-3 DE CAVANNA, PD-7 (EL BIT), CPA 150 (CAHORS), ETC..</t>
  </si>
  <si>
    <t>Conector dentado estanco de 35 a 150 mm2 (2 - 3/0 AWG) cond. Principal
desnudo y 4 a 35 mm2 ( 12 - 2 AWG) cond. Derivado</t>
  </si>
  <si>
    <t>Conductor desnudo sólido de Al, para ataduras, No. 4 AWG</t>
  </si>
  <si>
    <t>Conductor desnudo sólido de Cu duro No. 4 AWG</t>
  </si>
  <si>
    <t>Conductor de Cu # 6, aislamiento tipo XLPE, 15 kV</t>
  </si>
  <si>
    <t>CONDUCTOR # 2 AWG, 7 HILOS DE ALUMINIO DESNUDO TIPO ACSR</t>
  </si>
  <si>
    <t>Km</t>
  </si>
  <si>
    <t>CONDUCTOR # 1/0 AWG, 7 HILOS DE ALUMINIO DESNUDO TIPO ACSR</t>
  </si>
  <si>
    <t>CONDUCTOR # 2/0 AWG, 7 HILOS DE ALUMINIO DESNUDO TIPO ACSR</t>
  </si>
  <si>
    <t>CONDUCTOR # 3/0 AWG, 7 HILOS DE ALUMINIO DESNUDO TIPO ACSR</t>
  </si>
  <si>
    <t>CONDUCTOR # 4/0 AWG, 7 HILOS DE ALUMINIO DESNUDO TIPO ACSR</t>
  </si>
  <si>
    <t>CONDUCTOR # 2 AWG, 7 HILOS DE ALUMINIO DESNUDO TIPO ACAR</t>
  </si>
  <si>
    <t>CONDUCTOR # 1/0  AWG, 7 HILOS DE ALUMINIO DESNUDO TIPO ACAR</t>
  </si>
  <si>
    <t>CONDUCTOR # 2/0 AWG, 7 HILOS DE ALUMINIO DESNUDO TIPO ACAR</t>
  </si>
  <si>
    <t>CONDUCTOR # 4/0 AWG, 7 HILOS DE ALUMINIO DESNUDO TIPO ACAR</t>
  </si>
  <si>
    <t>CONDUCTOR ALUMINIO PREENSAMBLADO XLPE 1.0 KV., SECCION 2 x 35mm2 + 1 x 50mm2</t>
  </si>
  <si>
    <t>CONDUCTOR DE ALUMINIO PREENSAMBLADO XLPE 1.1 KV , SECCION 2x50mm2+1x50 mm2</t>
  </si>
  <si>
    <t>GRAPA ANGULAR DE ALUMINIO TIPO SUSPENSION PARA CONDUCTORES DESNUDOS # 6 - 1/0 AWG.</t>
  </si>
  <si>
    <t>Grapa angular apernada de aleación de Al</t>
  </si>
  <si>
    <t>GRAPA TERMINAL TIPO PISTOLA CON CUERPO DE ALEACION DE ALUMINIO FORJADO DE ALTA RESISTENCIA Y CONECTORES DE CUENCA Y HORQUILLAS APERNADAS DE HIEERO GALVANIZADO EN CALIENTE, PARA CONDUCTORES DESNUDOS # 6 - 2/0 AWG, Y UNA TENSION DE ROTURA MINIMA DE 10800 Lbs.</t>
  </si>
  <si>
    <t>Grapa terminal apernada tipo pistola, de aleación de Al</t>
  </si>
  <si>
    <t>PROTECTOR PARA PUNTA DE CONDUCTORES PREENSAMBLADOS EN EXTREMOS DE LINEAS DE 35mm2 (2 AWG) DE SECCION.</t>
  </si>
  <si>
    <t>Protector punta de cable de forma cilíndrica, long. mínima 65 mm,: 35 mm2 (1/0 AWG))</t>
  </si>
  <si>
    <t>PROTECTOR DE ALTA ESTANQUEIDAD PARA PUNTA DE CONDUCTORES PREENSAMBLADOS EN EXTREMOS DE LINEAS DE 50mm2 (1/0 AWG) DE SECCION.</t>
  </si>
  <si>
    <t>Protector punta de cable de forma cilíndrica, long. mínima 65 mm,: 50 mm2 (1/0 AWG))</t>
  </si>
  <si>
    <t>PRECINTO PLASTICO PARA AMARRE Y SUJECCION CON COMPONENTE ANTI-UV PARA INSTALACION EN INTERPERIE. 350 MM</t>
  </si>
  <si>
    <t>Precinto plástico de 7 mm de ancho x 1,8 mm de esp. x 350 mm de long.</t>
  </si>
  <si>
    <t>PRECINTO PLASTICO PARA AMARRE Y SUJECCION CON COMPONENTE ANTI-UV PARA INSTALACION EN INTERPERIE. 250 MM</t>
  </si>
  <si>
    <t>Amarres plásticos de 250 mm de long.</t>
  </si>
  <si>
    <t>PRECINTO PLASTICO PARA AMARRE Y SUJECCION CON COMPONENTE ANTI-UV PARA INSTALACION EN INTERPERIE 28O MM</t>
  </si>
  <si>
    <t>TENSOR MECÁNICO PARA RETENSADO EN REDES AEREAS PREENSAMBLADAS DE BAJA TENSION, EN HIERRO GALVANIZADO POR INMERSION EN CALIENTE, CON OJAL CERRADO Y GRILLETE EN SUS EXTREMOS PARA VINCULAR LOS RESTANTES COMPONENTES DEL KIT DE RETENSION.</t>
  </si>
  <si>
    <t>Tensor mecánico con perno de ojo, perno con grillete y tuercas de seguridad</t>
  </si>
  <si>
    <t>Descargador o Pararrayos tipo polimérico de óxido de Zn, con módulo de desconexión clase 10 KV</t>
  </si>
  <si>
    <t>SECCIONADOR PORTAFUSIBLE DE 15 KVolts., 100 Amps., TIPO ABIERTA CON ACCESORIOS</t>
  </si>
  <si>
    <t>Seccionador fusible unipolar, tipo abierto, clase 15 Kv, 100 AMPERIOS</t>
  </si>
  <si>
    <t>SECCIONADOR PORTAFUSIBLE DE 15 KVolts., 200 Amps., TIPO ABIERTA CON ACCESORIOS</t>
  </si>
  <si>
    <t>Seccionador fusible unipolar, tipo abierto, clase 15 Kv, 200 AMPERIOS</t>
  </si>
  <si>
    <t>Seccionador fusible unipolar, tipo abierto, clase 15 kV, 100 AMPERIOS con dispositivo rompearco</t>
  </si>
  <si>
    <t>Seccionador fusible unipolar, tipo abierto, clase 15 kV, 200 AMPERIOS con dispositivo rompearco</t>
  </si>
  <si>
    <t>Seccionador de cuchilla o de barra unipolar, clase 15 Kv</t>
  </si>
  <si>
    <t>ESTRIBO PARA DERIVACIÓN A TRANSFORMADOR PARA CONDUCTOR # 6 - 1/0 AWG</t>
  </si>
  <si>
    <t>Estribo para derivación, aleación Cu Sn</t>
  </si>
  <si>
    <t>GRAPA DE ALUMINIO PARA LINEA VIVA CON RANGO DE AJUSTE DEL #  6 - 1/0 AWG.</t>
  </si>
  <si>
    <t>Grapa de derivación para línea en caliente de aleación de Al</t>
  </si>
  <si>
    <t>CONDUCTOR DE COBRE AISLADO TIPO TW # 3/0 AWG</t>
  </si>
  <si>
    <t>Conductor de Cu, aislamiento tipo THHN, 600 V, 19 hilos # 3/0 AWG</t>
  </si>
  <si>
    <t>CONDUCTOR DE COBRE AISLADO TIPO TW # 2/0 AWG</t>
  </si>
  <si>
    <t>Conductor de Cu, aislamiento tipo THHN, 600 V, 19 hilos # 2/0 AWG</t>
  </si>
  <si>
    <t>CONDUCTOR DE COBRE AISLADO TIPO TW # 1/0 AWG</t>
  </si>
  <si>
    <t>Conductor de Cu, aislamiento tipo THHN, 600 V, 19 hilos # 1/0 AWG</t>
  </si>
  <si>
    <t>CONDUCTOR DE COBRE AISLADO TIPO TW # 2 AWG</t>
  </si>
  <si>
    <t>Conductor de Cu, aislado PVC 600 V THHN 2 AWG, 19 hilos</t>
  </si>
  <si>
    <t>CONDUCTOR DE COBRE AISLADO TIPO TW # 6 AWG</t>
  </si>
  <si>
    <t>Conductor desnudo cableado de Cu suave #2</t>
  </si>
  <si>
    <t>Conductor desnudo cableado de Cu suave No. 8 AWG</t>
  </si>
  <si>
    <t>Cable de acero recubierto de Al tipo alumoweld, 7 hilos (9 AWG cada hilo)</t>
  </si>
  <si>
    <t>TIRAFUSIBLE TIPO K DE 2 AMPERIOS</t>
  </si>
  <si>
    <t>Elemento tirafusible para MV TIPO K DE 2 AMPERIOS</t>
  </si>
  <si>
    <t>TIRAFUSIBLE TIPO K DE 3 AMPERIOS</t>
  </si>
  <si>
    <t>Elemento tirafusible para MV TIPO K DE 3 AMPERIOS</t>
  </si>
  <si>
    <t>TIRAFUSIBLE TIPO K DE 5 AMPERIOS</t>
  </si>
  <si>
    <t>Elemento tirafusible para MV TIPO K DE 5 AMPERIOS</t>
  </si>
  <si>
    <t>TIRAFUSIBLE TIPO K DE 6 AMPERIOS</t>
  </si>
  <si>
    <t>Elemento tirafusible para MV TIPO K DE 6 AMPERIOS</t>
  </si>
  <si>
    <t>TIRAFUSIBLE TIPO K DE 8 AMPERIOS</t>
  </si>
  <si>
    <t>Elemento tirafusible para MV TIPO K DE 8 AMPERIOS</t>
  </si>
  <si>
    <t>TIRAFUSIBLE TIPO K DE 10 AMPERIOS</t>
  </si>
  <si>
    <t>Elemento tirafusible para MV TIPO K DE 10 AMPERIOS</t>
  </si>
  <si>
    <t>TIRAFUSIBLE TIPO K DE 15 AMPERIOS</t>
  </si>
  <si>
    <t>Elemento tirafusible para MV TIPO K DE 15 AMPERIOS</t>
  </si>
  <si>
    <t>TIRAFUSIBLE TIPO K DE 20 AMPERIOS</t>
  </si>
  <si>
    <t>Elemento tirafusible para MV TIPO K DE 20 AMPERIOS</t>
  </si>
  <si>
    <t>TIRAFUSIBLE TIPO K DE 25 AMPERIOS</t>
  </si>
  <si>
    <t>Elemento tirafusible para MV TIPO K DE 25 AMPERIOS</t>
  </si>
  <si>
    <t>TIRAFUSIBLE TIPO K DE 30 AMPERIOS</t>
  </si>
  <si>
    <t>Elemento tirafusible para MV TIPO K DE 30 AMPERIOS</t>
  </si>
  <si>
    <t>Interruptor monofásico para apertura con carga</t>
  </si>
  <si>
    <t>EMPALME PREASILADO PARA NEUTRO</t>
  </si>
  <si>
    <t>EMPALME PREAISLADO de 50 mm PARA FASES</t>
  </si>
  <si>
    <t>SECCIONADOR FUSIBLE MODELO APR 160 DE B.T. CON CAPACIDAD DE HASTA 160 A CON FUSIBLES NH 00 PARA CONECTARSE MEDIANTE CONECTORES PROTEGIDOS Y APTOS PARA VINCULAR HASTA 2 CONDUCTORES DE Al/Cu DE 25/95 mm2 (3-4/0 AWG) PARA ENTRADA, Y 1 CONDUCTOR DE Al/Cu DE 25/95 mm2 (3-4/0 AWG) PARA SALIDA. EL CIERRE DE LA TAPA PERMITE QUE EL EQUIPO PERMANEZCA CERRADO CON O SIN FUSIBLE Y EVITA PARTES VIVAS CON TENSIONES EXPUESTAS. POSEE INDICADOR DE FUSIBLE INSTALADO Y OJALES PARA LA COLOCACION DE PRECINTOS DE SEGURIDAD. TAMBIEN POSEE INDICADOR LUMINOSO DE FUSION Y CAMARA APAGACHISPAS..</t>
  </si>
  <si>
    <t>Seccionador fusible unipolar cerrado MODELO APR 160 DE B.T (INCLUYE FUSIBLE)</t>
  </si>
  <si>
    <t>SECCIONADOR FUSIBLE MODELO APR 630 DE B.T. CON CAPACIDAD DE HASTA 630 A CON FUSIBLES NH 00 PARA CONECTARSE MEDIANTE CONECTORES PROTEGIDOS Y APTOS PARA VINCULAR HASTA 2 CONDUCTORES DE Al/Cu DE 25/95 mm2 (3-4/0 AWG) PARA ENTRADA, Y 1 CONDUCTOR DE Al/Cu DE 25/95 mm2 (3-4/0 AWG) PARA SALIDA. EL CIERRE DE LA TAPA PERMITE QUE EL EQUIPO PERMANEZCA CERRADO CON O SIN FUSIBLE Y EVITA PARTES VIVAS CON TENSIONES EXPUESTAS. POSEE INDICADOR DE FUSIBLE INSTALADO Y OJALES PARA LA COLOCACION DE PRECINTOS DE SEGURIDAD. TAMBIEN POSEE INDICADOR LUMINOSO DE FUSION Y CAMARA APAGACHISPAS..</t>
  </si>
  <si>
    <t>Seccionador fusible unipolar cerrado MODELO APR 630  DE B.T (INCLUYE FUSIBLE)</t>
  </si>
  <si>
    <t>SOPORTE DE HIERRO GALVANIZADO PARA ALOJAR 2 SECCIONADORES  FUSIBLES MODELOS APR 630 DE BAJA TENSION, Y FIJADO A POSTE RECTANGULAR A TRAVES DE PERNOS MAQUINA DE HIERRO GALVANIZADO.</t>
  </si>
  <si>
    <t>Soporte de acero galvanizado en "L", pletina, 30 mm ancho x 8 mm de esp. x 217
mm de long. mayor x 80 mm de long. Menor MODELO APR 630</t>
  </si>
  <si>
    <t>SOPORTE DE HIERRO GALVANIZADO PARA ALOJAR 2 SECCIONADORES  FUSIBLES MODELOS APR 160 DE BAJA TENSION, Y FIJADO A POSTE RECTANGULAR A TRAVES DE PERNOS MAQUINA DE HIERRO GALVANIZADO.</t>
  </si>
  <si>
    <t>Soporte de acero galvanizado en "L", pletina, 30 mm ancho x 8 mm de esp. x 217
mm de long. mayor x 80 mm de long. Menor MODELO APR 160</t>
  </si>
  <si>
    <r>
      <t>CONECTOR DENTADO ESTANCO DE ALTA HERMETICIDAD PARA DERIVACIONES EN CONDUCTORES PREENSAMBLADOS O CONCENTRICOS DE Cu O Al, CON TUERCA FUSIBLE MECANICO PARA SU AJUSTE CORRECTO, MODELO DCNL-5, CON RANGOS DE 35/150 mm</t>
    </r>
    <r>
      <rPr>
        <vertAlign val="superscript"/>
        <sz val="11"/>
        <rFont val="Arial Narrow"/>
        <family val="2"/>
      </rPr>
      <t>2</t>
    </r>
    <r>
      <rPr>
        <sz val="11"/>
        <rFont val="Arial Narrow"/>
        <family val="2"/>
      </rPr>
      <t xml:space="preserve"> (2-300 AWG) EN CONDUCTOR DE Al/Cu PRINCIPAL Y DE 35/150mm</t>
    </r>
    <r>
      <rPr>
        <vertAlign val="superscript"/>
        <sz val="11"/>
        <rFont val="Arial Narrow"/>
        <family val="2"/>
      </rPr>
      <t>2</t>
    </r>
    <r>
      <rPr>
        <sz val="11"/>
        <rFont val="Arial Narrow"/>
        <family val="2"/>
      </rPr>
      <t xml:space="preserve"> (2-300 AWG) EN CONDUCTOR DE Al/Cu DERIVADO.</t>
    </r>
  </si>
  <si>
    <t>Conector dentado estanco, doble cuerpo, de 35 a 150 mm2 (2 AWG - 300 MCM)
conductor principal y derivado</t>
  </si>
  <si>
    <t>Transformador monofásico convencional 3 KVA, 13200 GRdY / 7620 V - 120 /240 V</t>
  </si>
  <si>
    <t>Transformador monofásico convencional  5 KVA, 13200 GRdY / 7620 V - 120 /240 V</t>
  </si>
  <si>
    <t>Transformador monofásico convencional 10 KVA, 13200 GRdY / 7620 V - 120 /240 V</t>
  </si>
  <si>
    <t>Transformador monofásico convencional 15 KVA, 13200 GRdY / 7620 V - 120 /240 V</t>
  </si>
  <si>
    <t>Transformador monofásico convencional 25 KVA, 13200 GRdY / 7620 V - 120 /240 V</t>
  </si>
  <si>
    <t>Transformador monofásico convencional 37,5 KVA, 13200 GRdY / 7620 V - 120 /240 V</t>
  </si>
  <si>
    <t>Transformador monofásico convencional 50 KVA, 13200 GRdY / 7620 V - 120 /240 V</t>
  </si>
  <si>
    <t>Transformador monofásico convencional 75 KVA, 13200 GRdY / 7620 V - 120 /240 V</t>
  </si>
  <si>
    <t>TRANSF. DISTRIB. MONOF. DE 3 KVA TIPO CSP, 13200/7620GRDY - 120/240 VOLTIOS.</t>
  </si>
  <si>
    <t>Transformador monofásico autoprotegido 3 KVA, 13200 GRdY / 7620 V - 120 /240 V</t>
  </si>
  <si>
    <t>TRANSF. DISTRIB. MONOF. DE 5 KVA TIPO CSP, 13200/7620GRDY - 120/240 VOLTIOS.</t>
  </si>
  <si>
    <t>Transformador monofásico autoprotegido  5 KVA, 13200 GRdY / 7620 V - 120 /240 V</t>
  </si>
  <si>
    <t>TRANSF. DISTRIB. MONOF. DE 10 KVA TIPO CSP, 13200/7620GRDY - 120/240 VOLTIOS.</t>
  </si>
  <si>
    <t>Transformador monofásico autoprotegido 10 KVA, 13200 GRdY / 7620 V - 120 /240 V</t>
  </si>
  <si>
    <t>TRANSF. DISTRIB. MONOF. DE 15 KVA TIPO CSP, 13200/7620GRDY - 120/240 VOLTIOS.</t>
  </si>
  <si>
    <t>Transformador monofásico autoprotegido 15 KVA, 13200 GRdY / 7620 V - 120 /240 V</t>
  </si>
  <si>
    <t>TRANSF. DISTRIB. MONOF. DE 25 KVA TIPO CSP, 13200/7620GRDY - 120/240 VOLTIOS.</t>
  </si>
  <si>
    <t>Transformador monofásico autoprotegido 25 KVA, 13200 GRdY / 7620 V - 120 /240 V</t>
  </si>
  <si>
    <t>TRANSF. DISTRIB. MONOF. DE 37,5 KVA TIPO CSP, 13200/7620GRDY - 120/240 VOLTIOS.</t>
  </si>
  <si>
    <t>Transformador monofásico autoprotegido 37,5 KVA, 13200 GRdY / 7620 V - 120 /240 V</t>
  </si>
  <si>
    <t>TRANSF. DISTRIB. MONOF. DE 50 KVA TIPO CSP, 13200/7620GRDY - 120/240 VOLTIOS.</t>
  </si>
  <si>
    <t>Transformador monofásico autoprotegido 50 KVA, 13200 GRdY / 7620 V - 120 /240 V</t>
  </si>
  <si>
    <t>TRANSF. DISTRIB. MONOF. DE 75 KVA TIPO CSP, 13200/7620GRDY - 120/240 VOLTIOS.</t>
  </si>
  <si>
    <t>Transformador monofásico autoprotegido 75 KVA, 13200 GRdY / 7620 V - 120 /240 V</t>
  </si>
  <si>
    <t>TUBO MT DE ½" DIAM. x  3 m. LONGITUD</t>
  </si>
  <si>
    <t>UNIÓN GALVANIZADA EMT DE ½" DIAM.</t>
  </si>
  <si>
    <t>FLEJE DE ACERO INOXIDABLE</t>
  </si>
  <si>
    <t>Fleje de acero inóxidable, 0,76 mm (0,030") de esp. x 19,05 mm (3/4") de ancho</t>
  </si>
  <si>
    <t>HEBILLA DE ACERO INOXIDABLE</t>
  </si>
  <si>
    <t>Hebilla para fleje de acero inóxidable de 19,05 mm (3/4")</t>
  </si>
  <si>
    <t>VARILLA COPPERWELD PARA PUESTA A TIERRA 5/8" DIAM x 6' LONG C/CONECTOR DE COBRE</t>
  </si>
  <si>
    <t>Varilla para puesta a tierra tipo copperweld, 16 mm (5/8") de diám. x 1800 mm
(71") de long.</t>
  </si>
  <si>
    <t>Suelda exotérmica de 150 gramos</t>
  </si>
  <si>
    <t>Conector de Cu a golpe de martillo para sistemas de puesta a tierra</t>
  </si>
  <si>
    <t>LUMINARIA CERRADA DE VAPOR DE SODIO DE 100 VATIOS, 240 VOLTIOS, 60 Hz, CON IP66 EN EL SISTEMA OPTICO E IP54 EN EL SISTEMA ELECTRICO, PARA USO EXTERIOR.  INCLUYE BRAZO Y ACCESORIOS PARA SER INSTALADA EN POSTE RECTANGULAR Y/O CIRCULAR, EQUIPO QUE ES DE HIERRO Y GALVANIZADO EN CALIENTE..</t>
  </si>
  <si>
    <t>LUMINARIA CERRADA DE VAPOR DE SODIO DE 150 VATIOS, 240 VOLTIOS, 60 Hz, CON IP66 EN EL SISTEMA OPTICO E IP54 EN EL SISTEMA ELECTRICO, PARA USO EXTERIOR.  INCLUYE BRAZO Y ACCESORIOS PARA SER INSTALADA EN POSTE RECTANGULAR Y/O CIRCULAR, EQUIPO QUE ES DE HIERRO Y GALVANIZADO EN CALIENTE..</t>
  </si>
  <si>
    <t>Luminaria con lámpara de Na de 150W potencia constante, con brazo para montaje  en poste</t>
  </si>
  <si>
    <t>LUMINARIA CERRADA DE VAPOR DE SODIO DE 250 VATIOS, 240 VOLTIOS, 60 Hz, CON IP66 EN EL SISTEMA OPTICO E IP54 EN EL SISTEMA ELECTRICO, PARA USO EXTERIOR.  INCLUYE BRAZO Y ACCESORIOS PARA SER INSTALADA EN POSTE RECTANGULAR Y/O CIRCULAR, EQUIPO QUE ES DE HIERRO Y GALVANIZADO EN CALIENTE..</t>
  </si>
  <si>
    <t>Luminaria con lámpara de Na de 250W potencia constante, con brazo para montaje  en poste</t>
  </si>
  <si>
    <t>LUMINARIA CERRADA DE VAPOR DE SODIO DE 400 VATIOS, 240 VOLTIOS, 60 Hz, CON IP66 EN EL SISTEMA OPTICO E IP54 EN EL SISTEMA ELECTRICO, PARA USO EXTERIOR.  INCLUYE BRAZO Y ACCESORIOS PARA SER INSTALADA EN POSTE RECTANGULAR Y/O CIRCULAR, EQUIPO QUE ES DE HIERRO Y GALVANIZADO EN CALIENTE..</t>
  </si>
  <si>
    <t>Luminaria con lámpara de Na de 400W potencia constante, con brazo para montaje  en poste</t>
  </si>
  <si>
    <t>CONECTOR SENCILLO DENTADO ESTANCO DE PERFORACION DE ALTA HERMETICIDAD EMPLEADO PARA REALIZAR LA DERIVACION DE CONDUCTORES PREENSAMBLADOS O CONCENTRICOS DE Cu O Al A PARTIR DE UNA RED PREENSAMBLADA CON TUERCA FUSIBLE MECANICO PARA SU AJUSTE CORRECTO, RANGO DE 10/95 mm2 (7-4/0 AWG) EN CONDUCTOR DE Al/Cu PRINCIPAL Y 1,5/10mm2 (16-7 AWG) EN CONDUCTOR DE Al/Cu DERIVADO. ADEMAS DEBE POSEER CAPUCHON AMOVIBLE E IMPERDIBLE PARA EL CABLE DERIVADO. SIMILAR A LOS MODELOS PD-4 (EL BILT), DCNL-1 (CAVANNA), CPA 25 (CAHORS), DP9 (BRONAL), ETC.</t>
  </si>
  <si>
    <t>Conector dentado estanco de 10 a 95 mm2 (7 - 4/0 AWG) cond. principal y de 1,5
a 10 mm2 (16 - 7 AWG) cond. Derivado</t>
  </si>
  <si>
    <t>CABLE CONCÉNTRICO DE COBRE AISLADO TIPO TW 2 x # 12 AWG.</t>
  </si>
  <si>
    <t>Conductor de Cu aislado PVC, 600 V TW N. 14 AWG, sólido</t>
  </si>
  <si>
    <t>DERIVADOR PLASTICO MODELO DCC, TIPO MONOFASICO PARA VINCULAR CONDUCTOR CONCENTRICO DE ACOMETIDA DE HASTA 25/25 mm2 (3/3 AWG) A LA RED AEREAS PREENSAMBLADA, INGRESANDO EL CABLE CONCENTRICO EN FORMA COAXIAL Y DIVIDIENDOLO EN SUS COMPONENTES FASES Y NEUTRO QUEDANDO LA BIFURCACION AISLADA Y PROTEGIDA DENTRO DEL DERIVADOR.</t>
  </si>
  <si>
    <t>Derivador termoplástico para conductor concéntrico</t>
  </si>
  <si>
    <t>PINZA DE ACOMETIDA MODELO CDR PARA RETENCION DE HACES DE CONDUCTORES PREENSAMBLADOS Y CONCENTRICOS, Y SOPORTA ESFUERZOS HASTA 200 Kg, CON DISEÑO AUTOAJUSTABLE PARA RETENCION DE HACES DE CONDUCTORES DE HASTA UN DIAMETRO DE 22 mm CON DESPLAZAMIENTOS DEL CONDUCTOR DE HASTA 15º.</t>
  </si>
  <si>
    <t>Pinza de anclaje, termoplástica, ajustable para acometidas</t>
  </si>
  <si>
    <t>MENSULA OJAL DE RETENCION PARA VINCULACION DE PINZA DE ACOMETIDA AL POSTE O RED PREENSAMBLADA. SIMILAR A MODELO DMA (CAVANNA), RP6 (BRONAL), ETC.</t>
  </si>
  <si>
    <t>Ménsula para cable</t>
  </si>
  <si>
    <t>MENSULA OJAL DE RETENCION PARA VINCULACION DE PINZA DE ACOMETIDA A LA FACHADA, INCLUYE CLAVO Y TACO DE FIJACION A LA PARED. SIMILAR A MODELO DMAF (CAVANNA), RP6/F (BRONAL), ETC.</t>
  </si>
  <si>
    <t>Ménsula para fachada</t>
  </si>
  <si>
    <t>CONECTOR SENCILLO DENTADO ESTANCO DE PERFORACION DE ALTA HERMETICIDAD EMPLEADO PARA REALIZAR LA DERIVACION DE CONDUCTORES PREENSAMBLADOS O CONCENTRICOS DE Cu O Al A PARTIR DE UNA RED PREENSAMBLADA CON TUERCA FUSIBLE MECANICO PARA SU AJUSTE CORRECTO, RANGO DE 16/95 mm2 (5-4/0 AWG) EN CONDUCTOR DE Al/Cu PRINCIPAL Y 4/35mm2 (12-2 AWG) EN CONDUCTOR DE Al/Cu DERIVADO. ADEMAS DEBE POSEER CAPUCHON AMOVIBLE E IMPERDIBLE PARA EL CABLE DERIVADO. SIMILAR A LOS MODELOS PD-5 (EL BILT), DCNL-2 (CAVANNA), CPA 95 (CAHORS), DP7 (BRONAL), ETC.</t>
  </si>
  <si>
    <t>Conector dentado estanco de 25 a 95 mm2 (3 - 4/0 AWG) cond. principal y
derivado</t>
  </si>
  <si>
    <t>PORTAFUSIBLE AEREO ENCAPSULADO  APTO HASTA 63 A TIPO HORIZONTAL AISLADO, PREVISTO PARA EJECUTAR DERIVACIONES DE 4 A 16mm2 (12 A 5 AWG), CON SISTEMA PARA AJUSTARSE MEDIANTE RESORTE DE ACERO INOXIDABLE, Y CONTACTOS DE COBRE ESTAÑADO PARA GARANTIZAR UNA SEGURA Y DURABLE CONEXION.  SIMILAR A MODELO DPA (CAVANNA), DP8 (BRONAL), PFA (EL BIT), ETC.</t>
  </si>
  <si>
    <t>Portafusible aéreo encapsulado</t>
  </si>
  <si>
    <t>FUSIBLE NEOZED MODELO IFN 35 PARA 35 AMPERIOS</t>
  </si>
  <si>
    <t>Fusible Neozed de 63 A</t>
  </si>
  <si>
    <t>KIT DE ACOMETIDA PARA MEDIDOR DE 120V</t>
  </si>
  <si>
    <t>KIT DE ACOMETIDA PARA MEDIDOR DE 240V</t>
  </si>
  <si>
    <t>CONDUCTOR DE ALUMINIO AISLADO DUPLEX ASC 2 x 6 AWG</t>
  </si>
  <si>
    <t>CONDUCTOR DE ALUMINIO AISLADO TRIPLEX ASC 3 x 6 AWG</t>
  </si>
  <si>
    <t>CONDUCTOR CONCÉNTRICO DE ALUMINIO XLPE 1 KV., SECCIÓN 2 x 6 AWG</t>
  </si>
  <si>
    <t>CONDUCTOR CONCÉNTRICO DE COBRE XLPE 1 KV., SECCIÓN 2 x 6 mm2</t>
  </si>
  <si>
    <t>Conductor de Cu, concéntrico XLPE, 1 x 6 + 1 x 6 mm2</t>
  </si>
  <si>
    <t>CONDUCTOR CONCÉNTRICO DE COBRE XLPE 1 KV., SECCIÓN 3 x 6 mm2</t>
  </si>
  <si>
    <t>CONDUCTOR CONCÉNTRICO DE ALUMINIO XLPE 1 KV., SECCIÓN 3 x 6 mm2</t>
  </si>
  <si>
    <t>CAJA TRANSPARENTE DE POLICARBONATO PARA PROTECCION DE MEDIDORES MONOFASICOS DE 120 VOLTIOS ELECTROMECANICOS Y/O ELECTRONICOS CON UN ELEMENTO DE PROTECCION QUE SIRVE A LA VEZ DE BLOQUEO, Y PERNO DE SEGURIDAD.</t>
  </si>
  <si>
    <t>Caja de protección</t>
  </si>
  <si>
    <t>Interruptor termomagnético 40 a 70 A</t>
  </si>
  <si>
    <t>Interruptor termomagnético 40 a 70 A, 2 Polos</t>
  </si>
  <si>
    <t>Tornillos con tuerca y arandela</t>
  </si>
  <si>
    <t>Taco Fisher</t>
  </si>
  <si>
    <t>Perno fusible</t>
  </si>
  <si>
    <t>Clavo de acero de anclaje 63 mm (2 1/2") y fulminante</t>
  </si>
  <si>
    <t>Sellos de seguridad prenumerado</t>
  </si>
  <si>
    <t>MEDIDOR MONOFASICO CLASE 100, 120 VOLTIOS, TIPO ELECTRONICO.</t>
  </si>
  <si>
    <t>Medidor Monofásico 10/100 A, 120 V, 2 Hilos, Forma 1A</t>
  </si>
  <si>
    <t>MEDIDOR MONOFASICO CLASE 100, 240 VOLTIOS, TIPO ELECTRONICO.</t>
  </si>
  <si>
    <t>Medidor Monofásico 10/100 A, 240 V, 3 Hilos, Forma 2A</t>
  </si>
  <si>
    <t>ELABORACION DE PLANO ELECTRICO</t>
  </si>
  <si>
    <t>ELABORACION DE PLANO ELECTRICO POR LAMINA A4</t>
  </si>
  <si>
    <t>PRUEBA ELECTRICA DEL PROYECTO U OBRA</t>
  </si>
  <si>
    <t>PRUEBA ELECTRICA DE LAS INSTALACIONES</t>
  </si>
  <si>
    <t>PRUEBA ELECTRICA POR CIRCUITO ENERGIZADO</t>
  </si>
  <si>
    <t>PRUEBA ELECTRICA DE CADA TRANSFORMADOR</t>
  </si>
  <si>
    <t>LIMPIEZA DE MALEZA Y CORTE DE ARBOLES EN LA FRANJA DE SEGURIDAD</t>
  </si>
  <si>
    <t>LIMPIEZA DE MALEZA Y CORTE DE ARBOLES EN ZONA DE ALTA VEGETACION</t>
  </si>
  <si>
    <t>LIMPIEZA DE MALEZA Y CORTE DE ARBOLES EN ZONA DE POCA VEGETACION</t>
  </si>
  <si>
    <t>REPLANTEO  (ZONA RURAL Y URBANO MARGINAL)</t>
  </si>
  <si>
    <t>REPLANTEO  (ZONA DE ALTA VEGETACION)</t>
  </si>
  <si>
    <t>REPLANTEO  (ZONA URBANA)</t>
  </si>
  <si>
    <t>TRANSPORTE DE POSTE DE HORMIGON ARMADO DE 10m, 12m (INCLUYE CARGA, TRANSPORTE Y DESCARGA)</t>
  </si>
  <si>
    <t>TRANSPORTE DE POSTE DE HORMIGON ARMADO DE 14m (INCLUYE CARGA, TRANSPORTE Y DESCARGA)</t>
  </si>
  <si>
    <t>EXCAVACIÓN DE HUECO DE POSTE DE HORMIGÓN ARMADO 10m, 12m Y 14m EN TERRENO NORMAL</t>
  </si>
  <si>
    <t>EXCAVACIÓN DE HUECO DE POSTE DE HORMIGÓN ARMADO 10m, 12m Y 14m EN TERRENO DURO</t>
  </si>
  <si>
    <t>EXCAVACIÓN DE HUECO DE POSTE DE HORMIGÓN ARMADO 10m, 12m Y 14m EN TERRENO ROCOSO</t>
  </si>
  <si>
    <t>IZADO DE POSTE DE HORMIGÓN ARMADO DE 10m Y 12m CON GRÚA</t>
  </si>
  <si>
    <t>IZADO DE POSTE DE HORMIGÓN ARMADO DE 14m CON GRÚA</t>
  </si>
  <si>
    <t>MOVILIZACIÓN A SITIO E IZADO DE POSTE HORMIGÓN ARMADO DE 10m A MANO</t>
  </si>
  <si>
    <t>MOVILIZACIÓN A SITIO E IZADO DE POSTE HORMIGÓN ARMADO DE 12m A MANO</t>
  </si>
  <si>
    <t>MOVILIZACIÓN A SITIO E IZADO DE POSTE HORMIGÓN ARMADO DE 14m A MANO</t>
  </si>
  <si>
    <t>TRASLADO A SITIO E IZADO DE POSTE DE PLASTICO REFORZADO CON FIBRA DE VIDRIO DE 9 A 12 METROS A MANO</t>
  </si>
  <si>
    <t>RETIRO DE POSTE DE HORMIGÓN ARMADO DE 9m, 10m y 12m CON GRUA</t>
  </si>
  <si>
    <t>RETIRO DE POSTE DE HORMIGÓN ARMADO DE 10m A MANO</t>
  </si>
  <si>
    <t>RETIRO DE POSTE DE HORMIGÓN ARMADO DE 12m A MANO</t>
  </si>
  <si>
    <t>RETIRO DE POSTE DE HORMIGÓN ARMADO DE 14m A MANO</t>
  </si>
  <si>
    <t>APLOMADO DE POSTE</t>
  </si>
  <si>
    <t>EXCAVACION DE HUECO PARA ANCLA DE HORMIGON ARMADO DE 40 x 40 x 15 cms TERRENO NORMAL</t>
  </si>
  <si>
    <t>EXCAVACION DE HUECO PARA BLOQUE CONICO DE HORMIGON ARMADO TERRENO NORMAL</t>
  </si>
  <si>
    <t>EXCAVACION DE HUECO PARA ANCLA DE HORMIGON ARMADO DE 40 x 40 x 15 cms TERRENO DURO</t>
  </si>
  <si>
    <t>EXCAVACION DE HUECO PARA BLOQUE CONICO DE HORMIGON ARMADO TERRENO DURO</t>
  </si>
  <si>
    <t>EXCAVACION DE HUECO PARA ANCLA DE HORMIGON ARMADO DE 40 x 40 x 15 cms TERRENO  ROCOSO</t>
  </si>
  <si>
    <t>EXCAVACION DE HUECO PARA BLOQUE CONICO DE HORMIGON ARMADO TERRENO ROCOSO</t>
  </si>
  <si>
    <t>COLOCACION DE ANCLA DE HORMIGON</t>
  </si>
  <si>
    <t>MONTAJE DE ANCLA PARA TENSOR</t>
  </si>
  <si>
    <t>ENSAMBLAJE DE TENSOR A TIERRA EN BAJA TENSION "TT2" INCLUIDA LA ANCLA DE HORMIGON DE 40 x 40 x 15cms</t>
  </si>
  <si>
    <t>INSTALACION ESTRUCTURA TAD-OTS</t>
  </si>
  <si>
    <t>ENSAMBLAJE DE TENSOR A TIERRA EN ALTA TENSION "TT1" INCLUIDA LA ANCLA DE HORMIGON DE 40 x 40 x 15 cms</t>
  </si>
  <si>
    <t>INSTALACION ESTRUCTURA TAT-OTS</t>
  </si>
  <si>
    <t>ENSAMBLAJE DE TENSOR DOBLE A TIERRA "TTD" INCLUIDA LA ANCLA DE HORMIGON DE 40 x 40 x 15 cms</t>
  </si>
  <si>
    <t>INSTALACION ESTRUCTURA TAT-OTD</t>
  </si>
  <si>
    <t>ENSAMBLAJE DE TENSOR FAROL EN BAJA TENSION "TF2" INCLUIDA LA ANCLA DE HORMIGON DE 40 x 40 x 15cms</t>
  </si>
  <si>
    <t>INSTALACION ESTRUCTURA TAD-OFS</t>
  </si>
  <si>
    <t>ENSAMBLAJE DE TENSOR FAROL EN ALTA TENSION "TF1" INCLUIDA LA ANCLA DE HORMIGON DE 40 x 40 x 15 cms.</t>
  </si>
  <si>
    <t>INSTALACION ESTRUCTURA TAT-OFS</t>
  </si>
  <si>
    <t>ENSAMBLAJE DE TENSOR FAROL DOBLE "TFD"</t>
  </si>
  <si>
    <t>INSTALACION ESTRUCTURA TAT-OFD</t>
  </si>
  <si>
    <t>ENSAMBLAJE DE TENSOR AEREO PARA BAJA TENSION "TPP2"</t>
  </si>
  <si>
    <t>INSTALACION ESTRUCTURA TAD-OPS</t>
  </si>
  <si>
    <t>ENSAMBLAJE DE TENSOR AEREO PARA ALTA TENSION "TPP1"</t>
  </si>
  <si>
    <t>INSTALACION ESTRUCTURA TAT-OPS</t>
  </si>
  <si>
    <t xml:space="preserve">ENSAMBLAJE DE TENSOR AEREO DOBLE </t>
  </si>
  <si>
    <t>INSTALACION ESTRUCTURA TAT-OPD</t>
  </si>
  <si>
    <t>ENSAMBLAJE DE TENSOR A TIERRA EN "V"</t>
  </si>
  <si>
    <t>INSTALACION ESTRUCTURA TAT-OVS</t>
  </si>
  <si>
    <t>ENSAMBLAJE DE TENSOR POSTE A POSTE EN "V"</t>
  </si>
  <si>
    <t>INSTALACION ESTRUCTURA TAT-OSS</t>
  </si>
  <si>
    <t>RETIRO DE TENSOR A TIERRA EN BAJA TENSION "TT2" INCLUIDA LA ANCLA DE HORMIGON DE 40 x 40 x 15cms</t>
  </si>
  <si>
    <t>RETIRO ESTRUCTURA TAD-OTS</t>
  </si>
  <si>
    <t>RETIRO DE TENSOR A TIERRA EN MEDIO VOLTAJE "TT1" INCLUIDA LA ANCLA DE HORMIGON DE 40 x 40 x 15cms</t>
  </si>
  <si>
    <t>RETIRO ESTRUCTURA TAT-OTS</t>
  </si>
  <si>
    <t>RETIRO DE TENSOR DOBLE A TIERRA "TTD" INCLUIDA LA ANCLA DE HORMIGON DE 40 x 40 x 15 cms</t>
  </si>
  <si>
    <t>RETIRO ESTRUCTURA TAT-OTD</t>
  </si>
  <si>
    <t>RETIRO DE TENSOR FAROL EN BAJA TENSION "TF2" INCLUIDA LA ANCLA DE HORMIGON DE 40 x 40 x 15cms</t>
  </si>
  <si>
    <t>RETIRO ESTRUCTURA TAD-OFS</t>
  </si>
  <si>
    <t>RETIRO DE TENSOR FAROL EN ALTA TENSION "TF1" INCLUIDA LA ANCLA DE HORMIGON DE 40 x 40 x 15 cms.</t>
  </si>
  <si>
    <t>RETIRO ESTRUCTURA TAT-OFS</t>
  </si>
  <si>
    <t>RETIRO DE TENSOR FAROL DOBLE "TFD"</t>
  </si>
  <si>
    <t>RETIRO ESTRUCTURA TAT-OFD</t>
  </si>
  <si>
    <t>RETIROE DE TENSOR AEREO PARA BAJA TENSION "TPP2"</t>
  </si>
  <si>
    <t>RETIRO ESTRUCTURA TAD-OPS</t>
  </si>
  <si>
    <t>RETIRO DE TENSOR AEREO PARA ALTA TENSION "TPP1"</t>
  </si>
  <si>
    <t>RETIRO ESTRUCTURA TAT-OPS</t>
  </si>
  <si>
    <t xml:space="preserve">RETIRO DE TENSOR AEREO DOBLE </t>
  </si>
  <si>
    <t>RETIRO ESTRUCTURA TAT-OPD</t>
  </si>
  <si>
    <t>RETIRO DE TENSOR A TIERRA EN "V"</t>
  </si>
  <si>
    <t>RETIRO ESTRUCTURA TAT-OVS</t>
  </si>
  <si>
    <t>RETIRO DE TENSOR POSTE A POSTE EN "V"</t>
  </si>
  <si>
    <t>RETIRO ESTRUCTURA TAT-OSS</t>
  </si>
  <si>
    <t>RETIRO DE ANCLA DE EMPUJE (AE)</t>
  </si>
  <si>
    <t>ENSAMBLAJE DE ESTRUCTURA SECUNDARIA TIPO "DS1"</t>
  </si>
  <si>
    <t>ENSAMBLAJE DE ESTRUCTURA SECUNDARIA TIPO "DR1"</t>
  </si>
  <si>
    <t>ENSAMBLAJE DE ESTRUCTURA SECUNDARIA TIPO "DRR1"</t>
  </si>
  <si>
    <t xml:space="preserve">ENSAMBLAJE DE ESTRUCTURA SECUNDARIA TIPO "DS3" </t>
  </si>
  <si>
    <t xml:space="preserve">ENSAMBLAJE DE ESTRUCTURA SECUNDARIA TIPO "DR3" </t>
  </si>
  <si>
    <t>ENSAMBLAJE DE ESTRUCTURA SECUNDARIA TIPO "DRR3"</t>
  </si>
  <si>
    <t>RETIRO DE ESTRUCTURA SECUNDARIA TIPO "DS1"</t>
  </si>
  <si>
    <t>RETIRO DE ESTRUCTURA SECUNDARIA TIPO "DR1"</t>
  </si>
  <si>
    <t>RETIRO DE ESTRUCTURA SECUNDARIA TIPO "DRR1"</t>
  </si>
  <si>
    <t xml:space="preserve">RETIRO DE ESTRUCTURA SECUNDARIA TIPO "DS3" </t>
  </si>
  <si>
    <t xml:space="preserve">RETIRO DE ESTRUCTURA SECUNDARIA TIPO "DR3" </t>
  </si>
  <si>
    <t>RETIRO DE ESTRUCTURA SECUNDARIA TIPO "DRR3"</t>
  </si>
  <si>
    <t>REUBICACION DE ESTRUCTURA SECUNDARIA TIPO "DS1"</t>
  </si>
  <si>
    <t>REUBICACION DE ESTRUCTURA SECUNDARIA TIPO "DR1"</t>
  </si>
  <si>
    <t>REUBICACION DE ESTRUCTURA SECUNDARIA TIPO "DRR1"</t>
  </si>
  <si>
    <t xml:space="preserve">REUBICACION DE ESTRUCTURA SECUNDARIA TIPO "DS3" </t>
  </si>
  <si>
    <t xml:space="preserve">REUBICACION DE ESTRUCTURA SECUNDARIA TIPO "DR3" </t>
  </si>
  <si>
    <t>REUBICACION DE ESTRUCTURA SECUNDARIA TIPO "DRR3"</t>
  </si>
  <si>
    <t>ENSAMBLAJE DE ESTRUCTURA SECUNDARIA TIPO KS1 (SUSPENSION)</t>
  </si>
  <si>
    <t>INSTALACION ESTRUCTURA ESD-1PP3</t>
  </si>
  <si>
    <t>ENSAMBLAJE DE ESTRUCTURA SECUNDARIA TIPO KS1 ANGULAR (SUSPENSION)</t>
  </si>
  <si>
    <t>INSTALACION ESTRUCTURA ESD-1PA3</t>
  </si>
  <si>
    <t>ENSAMBLAJE DE ESTRUCTURA SECUNDARIA TIPO KR1 (RETENCION SIMPLE)</t>
  </si>
  <si>
    <t>INSTALACION ESTRUCTURA ESD-1PR3</t>
  </si>
  <si>
    <t>ENSAMBLAJE DE ESTRUCTURA DE SECUNDARIA TIPO KRR1 (RETENCION DOBLE)</t>
  </si>
  <si>
    <t>INSTALACION ESTRUCTURA ESD-1PD3</t>
  </si>
  <si>
    <t>ENSAMBLAJE DE ESTRUCTURA EN MEDIATENSION MONOFASICO TIPO "UP"</t>
  </si>
  <si>
    <t>INSTALACION ESTRUCTURA EST-1CP</t>
  </si>
  <si>
    <t>ENSAMBLAJE DE ESTRUCTURA EN MEDIATENSION MONOFASICO TIPO "UP2"</t>
  </si>
  <si>
    <t>INSTALACION ESTRUCTURA EST-1CA</t>
  </si>
  <si>
    <t>ENSAMBLAJE DE ESTRUCTURA EN MEDIO VOLTAJE MONOFASICO TIPO "UP" EN CRUCETA VOLADA</t>
  </si>
  <si>
    <t>INSTALACION ESTRUCTURA EST-1VP</t>
  </si>
  <si>
    <t>ENSAMBLAJE DE ESTRUCTURA EN MEDIO VOLTAJE MONOFASICO TIPO "UP2" EN CRUCETA VOLADA</t>
  </si>
  <si>
    <t>INSTALACION ESTRUCTURA EST-1VA</t>
  </si>
  <si>
    <t>ENSAMBLAJE DE ESTRUCTURA EN MEDIO VOLTAJE MONOFASICO TIPO "UR" (SILICONADO)</t>
  </si>
  <si>
    <t>INSTALACION ESTRUCTURA EST-1CR (S)</t>
  </si>
  <si>
    <t>ENSAMBLAJE DE ESTRUCTURA EN MEDIO VOLTAJE MONOFASICO TIPO "UR" (PORCELANA)</t>
  </si>
  <si>
    <t>INSTALACION ESTRUCTURA EST-1CR (P)</t>
  </si>
  <si>
    <t>ENSAMBLAJE DE ESTRUCTURA EN MEDIO VOLTAJE MONOFASICO TIPO "UR2" (SILICONADO)</t>
  </si>
  <si>
    <t>INSTALACION ESTRUCTURA EST-1CD (S)</t>
  </si>
  <si>
    <t>ENSAMBLAJE DE ESTRUCTURA EN MEDIO VOLTAJE MONOFASICO TIPO "UR2" (PORCELANA)</t>
  </si>
  <si>
    <t>INSTALACION ESTRUCTURA EST-1CD (P)</t>
  </si>
  <si>
    <t>ENSAMBLAJE DE ESTRUCTURA EN MEDIO VOLTAJE MONOFASICO TIPO "UR" (SILICONADO) EN CRUCETA VOLADA</t>
  </si>
  <si>
    <t>INSTALACION ESTRUCTURA EST-1VR (S)</t>
  </si>
  <si>
    <t>ENSAMBLAJE DE ESTRUCTURA EN MEDIO VOLTAJE MONOFASICO TIPO "UR" (PORCELANA) EN CRUCETA VOLADA</t>
  </si>
  <si>
    <t>INSTALACION ESTRUCTURA EST-1VR (P)</t>
  </si>
  <si>
    <t>ENSAMBLAJE DE ESTRUCTURA EN MEDIO VOLTAJE MONOFASICO TIPO "UR2" (SILICONADO) EN CRUCETA VOLADA</t>
  </si>
  <si>
    <t>INSTALACION ESTRUCTURA EST-1VD (S)</t>
  </si>
  <si>
    <t>ENSAMBLAJE DE ESTRUCTURA EN MEDIO VOLTAJE MONOFASICO TIPO "UR2" (PORCELANA) EN CRUCETA VOLADA</t>
  </si>
  <si>
    <t>INSTALACION ESTRUCTURA EST-1VD (P)</t>
  </si>
  <si>
    <t>ENSAMBLAJE DE ESTRUCTURA EN MEDIATENSION MONOFASICO TIPO "UA" (SILICONADO)</t>
  </si>
  <si>
    <t>INSTALACION ESTRUCTURA EST-1BA (S)</t>
  </si>
  <si>
    <t>ENSAMBLAJE DE ESTRUCTURA EN MEDIATENSION MONOFASICO TIPO "UA" (PORCELANA)</t>
  </si>
  <si>
    <t>INSTALACION ESTRUCTURA EST-1BA (P)</t>
  </si>
  <si>
    <t>ENSAMBLAJE DE ESTRUCTURA EN MEDIATENSION MONOFASICO TIPO "UA2" (SILICONADO)</t>
  </si>
  <si>
    <t>INSTALACION ESTRUCTURA EST-1BD (S)</t>
  </si>
  <si>
    <t>ENSAMBLAJE DE ESTRUCTURA EN MEDIATENSION MONOFASICO TIPO "UA2" (PORCELANA)</t>
  </si>
  <si>
    <t>INSTALACION ESTRUCTURA EST-1BD (P)</t>
  </si>
  <si>
    <t>RETIRO DE ESTRUCTURA EN MEDIO VOLTAJE MONOFASICO TIPO "UP"</t>
  </si>
  <si>
    <t>RETIRO ESTRUCTURA EST-1CP</t>
  </si>
  <si>
    <t>RETIRO DE ESTRUCTURA EN MEDIO VOLTAJE MONOFASICO TIPO "UP2"</t>
  </si>
  <si>
    <t>RETIRO ESTRUCTURA EST-1CA</t>
  </si>
  <si>
    <t>RETIRO DE ESTRUCTURA EN MEDIO VOLTAJE MONOFASICO TIPO "UP" EN CRUCETA VOLADA</t>
  </si>
  <si>
    <t>RETIRO ESTRUCTURA EST-1VP</t>
  </si>
  <si>
    <t>RETIRO DE ESTRUCTURA EN MEDIO VOLTAJE MONOFASICO TIPO "UP2" EN CRUCETA VOLADA</t>
  </si>
  <si>
    <t>RETIRO ESTRUCTURA EST-1VA</t>
  </si>
  <si>
    <t>RETIRO DE ESTRUCTURA EN MEDIO VOLTAJE MONOFASICO TIPO "UR" (SILICONADO)</t>
  </si>
  <si>
    <t>RETIRO ESTRUCTURA EST-1CR (S)</t>
  </si>
  <si>
    <t>RETIRO DE ESTRUCTURA EN MEDIO VOLTAJE MONOFASICO TIPO "UR" (PORCELANA)</t>
  </si>
  <si>
    <t>RETIRO ESTRUCTURA EST-1CR (P)</t>
  </si>
  <si>
    <t>RETIRO DE ESTRUCTURA EN MEDIO VOLTAJE MONOFASICO TIPO "UR2" (SILICONADO)</t>
  </si>
  <si>
    <t>RETIRO ESTRUCTURA EST-1CD (S)</t>
  </si>
  <si>
    <t>RETIRO DE ESTRUCTURA EN MEDIO VOLTAJE MONOFASICO TIPO "UR2" (PORCELANA)</t>
  </si>
  <si>
    <t>RETIRO ESTRUCTURA EST-1CD (P)</t>
  </si>
  <si>
    <t>RETIRO DE ESTRUCTURA EN MEDIO VOLTAJE MONOFASICO TIPO "UR" (SILICONADO) EN CRUCETA VOLADA</t>
  </si>
  <si>
    <t>RETIRO ESTRUCTURA EST-1VR (S)</t>
  </si>
  <si>
    <t>RETIRO DE ESTRUCTURA EN MEDIO VOLTAJE MONOFASICO TIPO "UR" (PORCELANA) EN CRUCETA VOLADA</t>
  </si>
  <si>
    <t>RETIRO ESTRUCTURA EST-1VR (P)</t>
  </si>
  <si>
    <t>RETIRO DE ESTRUCTURA EN MEDIO VOLTAJE MONOFASICO TIPO "UR2" (SILICONADO) EN CRUCETA VOLADA</t>
  </si>
  <si>
    <t>RETIRO ESTRUCTURA EST-1VD (S)</t>
  </si>
  <si>
    <t>RETIRO DE ESTRUCTURA EN MEDIO VOLTAJE MONOFASICO TIPO "UR2" (PORCELANA) EN CRUCETA VOLADA</t>
  </si>
  <si>
    <t>RETIRO ESTRUCTURA EST-1VD (P)</t>
  </si>
  <si>
    <t>RETIRO DE ESTRUCTURA EN MEDIO VOLTAJE MONOFASICO TIPO "UA" (SILICONADO)</t>
  </si>
  <si>
    <t>RETIRO ESTRUCTURA EST-1BA (S)</t>
  </si>
  <si>
    <t>RETIRO DE ESTRUCTURA EN MEDIO VOLTAJE MONOFASICO TIPO "UA" (PORCELANA)</t>
  </si>
  <si>
    <t>RETIRO ESTRUCTURA EST-1BA (P)</t>
  </si>
  <si>
    <t>RETIRO DE ESTRUCTURA EN MEDIO VOLTAJE MONOFASICO TIPO "UA2" (SILICONADO)</t>
  </si>
  <si>
    <t>RETIRO ESTRUCTURA EST-1BD (S)</t>
  </si>
  <si>
    <t>RETIRO DE ESTRUCTURA EN MEDIO VOLTAJE MONOFASICO TIPO "UA2" (PORCELANA)</t>
  </si>
  <si>
    <t>RETIRO ESTRUCTURA EST-1BD (P)</t>
  </si>
  <si>
    <t>REUBICACION DE ESTRUCTURA EN MEDIO VOLTAJE MONOFASICO TIPO "UP"</t>
  </si>
  <si>
    <t>REUBICACION ESTRUCTURA EST-1CP</t>
  </si>
  <si>
    <t>REUBICACION DE ESTRUCTURA EN MEDIO VOLTAJE MONOFASICO TIPO "UP2"</t>
  </si>
  <si>
    <t>REUBICACION ESTRUCTURA EST-1CA</t>
  </si>
  <si>
    <t>REUBICACION DE ESTRUCTURA EN MEDIO VOLTAJE MONOFASICO TIPO "UP" EN CRUCETA VOLADA</t>
  </si>
  <si>
    <t>REUBICACION ESTRUCTURA EST-1VP</t>
  </si>
  <si>
    <t>REUBICACION DE ESTRUCTURA EN MEDIO VOLTAJE MONOFASICO TIPO "UP2" EN CRUCETA VOLADA</t>
  </si>
  <si>
    <t>REUBICACION ESTRUCTURA EST-1VA</t>
  </si>
  <si>
    <t>REUBICACION DE ESTRUCTURA EN MEDIO VOLTAJE MONOFASICO TIPO "UR" (SILICONADO)</t>
  </si>
  <si>
    <t>REUBICACION ESTRUCTURA EST-1CR (S)</t>
  </si>
  <si>
    <t>REUBICACION DE ESTRUCTURA EN MEDIO VOLTAJE MONOFASICO TIPO "UR" (PORCELANA)</t>
  </si>
  <si>
    <t>REUBICACION ESTRUCTURA EST-1CR (P)</t>
  </si>
  <si>
    <t>REUBICACION DE ESTRUCTURA EN MEDIO VOLTAJE MONOFASICO TIPO "UR2" (SILICONADO)</t>
  </si>
  <si>
    <t>REUBICACION ESTRUCTURA EST-1CD (S)</t>
  </si>
  <si>
    <t>REUBICACION DE ESTRUCTURA EN MEDIO VOLTAJE MONOFASICO TIPO "UR2" (PORCELANA)</t>
  </si>
  <si>
    <t>REUBICACION ESTRUCTURA EST-1CD (P)</t>
  </si>
  <si>
    <t>REUBICACION DE ESTRUCTURA EN MEDIO VOLTAJE MONOFASICO TIPO "UR" (SILICONADO) EN CRUCETA VOLADA</t>
  </si>
  <si>
    <t>REUBICACION ESTRUCTURA EST-1VR (S)</t>
  </si>
  <si>
    <t>REUBICACION DE ESTRUCTURA EN MEDIO VOLTAJE MONOFASICO TIPO "UR" (PORCELANA) EN CRUCETA VOLADA</t>
  </si>
  <si>
    <t>REUBICACION ESTRUCTURA EST-1VR (P)</t>
  </si>
  <si>
    <t>REUBICACION DE ESTRUCTURA EN MEDIO VOLTAJE MONOFASICO TIPO "UR2" (SILICONADO) EN CRUCETA VOLADA</t>
  </si>
  <si>
    <t>REUBICACION ESTRUCTURA EST-1VD (S)</t>
  </si>
  <si>
    <t>REUBICACION DE ESTRUCTURA EN MEDIO VOLTAJE MONOFASICO TIPO "UR2" (PORCELANA) EN CRUCETA VOLADA</t>
  </si>
  <si>
    <t>REUBICACION ESTRUCTURA EST-1VD (P)</t>
  </si>
  <si>
    <t>REUBICACION DE ESTRUCTURA EN MEDIO VOLTAJE MONOFASICO TIPO "UA" (SILICONADO)</t>
  </si>
  <si>
    <t>REUBICACION ESTRUCTURA EST-1BA (S)</t>
  </si>
  <si>
    <t>REUBICACION DE ESTRUCTURA EN MEDIO VOLTAJE MONOFASICO TIPO "UA" (PORCELANA)</t>
  </si>
  <si>
    <t>REUBICACION ESTRUCTURA EST-1BA (P)</t>
  </si>
  <si>
    <t>REUBICACION DE ESTRUCTURA EN MEDIO VOLTAJE MONOFASICO TIPO "UA2" (SILICONADO)</t>
  </si>
  <si>
    <t>REUBICACION ESTRUCTURA EST-1BD (S)</t>
  </si>
  <si>
    <t>REUBICACION DE ESTRUCTURA EN MEDIO VOLTAJE MONOFASICO TIPO "UA2" (PORCELANA)</t>
  </si>
  <si>
    <t>REUBICACION ESTRUCTURA EST-1BD (P)</t>
  </si>
  <si>
    <t>ENSAMBLAJE DE ESTRUCTURA EN MEDIO VOLTAJE BIFASICO TIPO "RC" (SILICONADO)</t>
  </si>
  <si>
    <t>INSTALACION ESTRUCTURA EST-2CR(S)</t>
  </si>
  <si>
    <t>ENSAMBLAJE DE ESTRUCTURA EN MEDIO VOLTAJE BIFASICO TIPO "RC" (PORCELANA)</t>
  </si>
  <si>
    <t>INSTALACION ESTRUCTURA EST-2CR(P)</t>
  </si>
  <si>
    <t>ENSAMBLAJE DE ESTRUCTURA EN MEDIO VOLTAJE BIFASICO TIPO "RRC" (SILICONADO)</t>
  </si>
  <si>
    <t>INSTALACION ESTRUCTURA EST-2CD(S)</t>
  </si>
  <si>
    <t>ENSAMBLAJE DE ESTRUCTURA EN MEDIO VOLTAJE BIFASICO TIPO "RRC" (PORCELANA)</t>
  </si>
  <si>
    <t>INSTALACION ESTRUCTURA EST-2CD(P)</t>
  </si>
  <si>
    <t>ENSAMBLAJE DE ESTRUCTURA EN MEDIO VOLTAJE BIFASICO TIPO "RV" (SILICONADO)</t>
  </si>
  <si>
    <t>INSTALACION ESTRUCTURA EST-2VR (S)</t>
  </si>
  <si>
    <t>ENSAMBLAJE DE ESTRUCTURA EN MEDIO VOLTAJE BIFASICO TIPO "RV" (PORCELANA)</t>
  </si>
  <si>
    <t>INSTALACION ESTRUCTURA EST-2VR (P)</t>
  </si>
  <si>
    <t>ENSAMBLAJE DE ESTRUCTURA EN MEDIO VOLTAJE BIFASICO TIPO "RRV" (SILICONADO)</t>
  </si>
  <si>
    <t>INSTALACION ESTRUCTURA EST-2VD (S)</t>
  </si>
  <si>
    <t>ENSAMBLAJE DE ESTRUCTURA EN MEDIO VOLTAJE BIFASICO TIPO "RRV" (PORCELANA)</t>
  </si>
  <si>
    <t>INSTALACION ESTRUCTURA EST-2VD (P)</t>
  </si>
  <si>
    <t>ENSAMBLAJE DE ESTRUCTURA EN MEDIO VOLTAJE BIFASICO TIPO "SV"</t>
  </si>
  <si>
    <t>INSTALACION ESTRUCTURA EST-2VP</t>
  </si>
  <si>
    <t>ENSAMBLAJE DE ESTRUCTURA EN MEDIO VOLTAJE BIFASICO TIPO "AV"</t>
  </si>
  <si>
    <t>INSTALACION ESTRUCTURA EST-2VA</t>
  </si>
  <si>
    <t>ENSAMBLAJE DE ESTRUCTURA EN MEDIO VOLTAJE BIFASICO TIPO "CP"</t>
  </si>
  <si>
    <t>INSTALACION ESTRUCTURA EST-2CP</t>
  </si>
  <si>
    <t>ENSAMBLAJE DE ESTRUCTURA EN MEDIO VOLTAJE BIFASICO TIPO "SC"</t>
  </si>
  <si>
    <t>INSTALACION ESTRUCTURA EST-2SP</t>
  </si>
  <si>
    <t>ENSAMBLAJE DE ESTRUCTURA EN MEDIO VOLTAJE BIFASICO TIPO "AC"</t>
  </si>
  <si>
    <t>INSTALACION ESTRUCTURA EST-2CA</t>
  </si>
  <si>
    <t>ENSAMBLAJE DE ESTRUCTURA EN MEDIO VOLTAJE BIFASICO TIPO  BANDERA ANGULAR" (SILICONADO)</t>
  </si>
  <si>
    <t>INSTALACION ESTRUCTURA EST-2BA (S)</t>
  </si>
  <si>
    <t>ENSAMBLAJE DE ESTRUCTURA EN MEDIO VOLTAJE BIFASICO TIPO  BANDERA ANGULAR" (PORCELNA)</t>
  </si>
  <si>
    <t>INSTALACION ESTRUCTURA EST-2BA (P)</t>
  </si>
  <si>
    <t>ENSAMBLAJE DE ESTRUCTURA EN MEDIO VOLTAJE BIFASICO TIPO BANDERA RETENCION (SILICONADO)</t>
  </si>
  <si>
    <t>INSTALACION ESTRUCTURA EST-2BR (S)</t>
  </si>
  <si>
    <t>ENSAMBLAJE DE ESTRUCTURA EN MEDIO VOLTAJE BIFASICO TIPO BANDERA RETENCION (PORCELANA)</t>
  </si>
  <si>
    <t>INSTALACION ESTRUCTURA EST-2BR (P)</t>
  </si>
  <si>
    <t>ENSAMBLAJE DE ESTRUCTURA EN MEDIO VOLTAJE BIFASICO TIPO SEMICENTRADA BANDERA EN DOBLE RETENCION (SILICONADO)</t>
  </si>
  <si>
    <t>INSTALACION ESTRUCTURA EST-2BD (S)</t>
  </si>
  <si>
    <t>ENSAMBLAJE DE ESTRUCTURA EN MEDIO VOLTAJE BIFASICO TIPO SEMICENTRADA BANDERA EN DOBLE RETENCION (PORCELANA)</t>
  </si>
  <si>
    <t>INSTALACION ESTRUCTURA EST-2BD (P)</t>
  </si>
  <si>
    <t>RETIRO DE ESTRUCTURA EN MEDIO VOLTAJE BIFASICO TIPO "RC" (SILICONADO)</t>
  </si>
  <si>
    <t>RETIRO ESTRUCTURA EST-2CR(S)</t>
  </si>
  <si>
    <t>RETIRO DE ESTRUCTURA EN MEDIO VOLTAJE BIFASICO TIPO "RC" (PORCELANA)</t>
  </si>
  <si>
    <t>RETIRO ESTRUCTURA EST-2CR(P)</t>
  </si>
  <si>
    <t>RETIRO DE ESTRUCTURA EN MEDIO VOLTAJE BIFASICO TIPO "RRC" (SILICONADO)</t>
  </si>
  <si>
    <t>RETIRO ESTRUCTURA EST-2CD(S)</t>
  </si>
  <si>
    <t>RETIRO DE ESTRUCTURA EN MEDIO VOLTAJE BIFASICO TIPO "RRC" (PORCELANA)</t>
  </si>
  <si>
    <t>RETIRO ESTRUCTURA EST-2CD(P)</t>
  </si>
  <si>
    <t>RETIRO DE ESTRUCTURA EN MEDIO VOLTAJE BIFASICO TIPO "RV" (SILICONADO)</t>
  </si>
  <si>
    <t>RETIRO ESTRUCTURA EST-2VR (S)</t>
  </si>
  <si>
    <t>RETIRO DE ESTRUCTURA EN MEDIO VOLTAJE BIFASICO TIPO "RV" (PORCELANA)</t>
  </si>
  <si>
    <t>RETIRO ESTRUCTURA EST-2VR (P)</t>
  </si>
  <si>
    <t>RETIRO DE ESTRUCTURA EN MEDIO VOLTAJE BIFASICO TIPO "RRV" (SILICONADO)</t>
  </si>
  <si>
    <t>RETIRO ESTRUCTURA EST-2VD (S)</t>
  </si>
  <si>
    <t>RETIRO DE ESTRUCTURA EN MEDIO VOLTAJE BIFASICO TIPO "RRV" (PORCELANA)</t>
  </si>
  <si>
    <t>RETIRO ESTRUCTURA EST-2VD (P)</t>
  </si>
  <si>
    <t>RETIRO DE ESTRUCTURA EN MEDIO VOLTAJE BIFASICO TIPO "SV"</t>
  </si>
  <si>
    <t>RETIRO ESTRUCTURA EST-2VP</t>
  </si>
  <si>
    <t>RETIRO DE ESTRUCTURA EN MEDIO VOLTAJE BIFASICO TIPO "AV"</t>
  </si>
  <si>
    <t>RETIRO ESTRUCTURA EST-2VA</t>
  </si>
  <si>
    <t>RETIRO DE ESTRUCTURA EN MEDIO VOLTAJE BIFASICO TIPO "CP"</t>
  </si>
  <si>
    <t>RETIRO ESTRUCTURA EST-2CP</t>
  </si>
  <si>
    <t>RETIRO DE ESTRUCTURA EN MEDIO VOLTAJE BIFASICO TIPO "SC"</t>
  </si>
  <si>
    <t>RETIRO ESTRUCTURA EST-2SP</t>
  </si>
  <si>
    <t>RETIRO DE ESTRUCTURA EN MEDIO VOLTAJE BIFASICO TIPO "AC"</t>
  </si>
  <si>
    <t>RETIRO ESTRUCTURA EST-2CA</t>
  </si>
  <si>
    <t>RETIRO DE ESTRUCTURA EN MEDIO VOLTAJE BIFASICO TIPO SEMICENTRADA ANGULAR"</t>
  </si>
  <si>
    <t>RETIRO ESTRUCTURA EST-2SA</t>
  </si>
  <si>
    <t>RETIRO DE ESTRUCTURA EN MEDIO VOLTAJE BIFASICO TIPO SEMICENTRADA RETENCION (SILICONADO)</t>
  </si>
  <si>
    <t>RETIRO ESTRUCTURA EST-2SR (S)</t>
  </si>
  <si>
    <t>RETIRO DE ESTRUCTURA EN MEDIO VOLTAJE BIFASICO TIPO SEMICENTRADA RETENCION (PORCELANA)</t>
  </si>
  <si>
    <t>RETIRO ESTRUCTURA EST-2SR (P)</t>
  </si>
  <si>
    <t>REUBICACION DE ESTRUCTURA EN MEDIO VOLTAJE BIFASICO TIPO "RC" (SILICONADO)</t>
  </si>
  <si>
    <t>REUBICACION ESTRUCTURA EST-2CR(S)</t>
  </si>
  <si>
    <t>REUBICACION DE ESTRUCTURA EN MEDIO VOLTAJE BIFASICO TIPO "RC" (PORCELANA)</t>
  </si>
  <si>
    <t>REUBICACION ESTRUCTURA EST-2CR(P)</t>
  </si>
  <si>
    <t>REUBICACION DE ESTRUCTURA EN MEDIO VOLTAJE BIFASICO TIPO "RRC" (SILICONADO)</t>
  </si>
  <si>
    <t>REUBICACION ESTRUCTURA EST-2CD(S)</t>
  </si>
  <si>
    <t>REUBICACION DE ESTRUCTURA EN MEDIO VOLTAJE BIFASICO TIPO "RRC" (PORCELANA)</t>
  </si>
  <si>
    <t>REUBICACION ESTRUCTURA EST-2CD(P)</t>
  </si>
  <si>
    <t>REUBICACION DE ESTRUCTURA EN MEDIO VOLTAJE BIFASICO TIPO "RV" (SILICONADO)</t>
  </si>
  <si>
    <t>REUBICACION ESTRUCTURA EST-2VR (S)</t>
  </si>
  <si>
    <t>REUBICACION DE ESTRUCTURA EN MEDIO VOLTAJE BIFASICO TIPO "RV" (PORCELANA)</t>
  </si>
  <si>
    <t>REUBICACION ESTRUCTURA EST-2VR (P)</t>
  </si>
  <si>
    <t>REUBICACION DE ESTRUCTURA EN MEDIO VOLTAJE BIFASICO TIPO "RRV" (SILICONADO)</t>
  </si>
  <si>
    <t>REUBICACION ESTRUCTURA EST-2VD (S)</t>
  </si>
  <si>
    <t>REUBICACION DE ESTRUCTURA EN MEDIO VOLTAJE BIFASICO TIPO "RRV" (PORCELANA)</t>
  </si>
  <si>
    <t>REUBICACION ESTRUCTURA EST-2VD (P)</t>
  </si>
  <si>
    <t>REUBICACION DE ESTRUCTURA EN MEDIO VOLTAJE BIFASICO TIPO "SV"</t>
  </si>
  <si>
    <t>REUBICACION ESTRUCTURA EST-2VP</t>
  </si>
  <si>
    <t>REUBICACION DE ESTRUCTURA EN MEDIO VOLTAJE BIFASICO TIPO "AV"</t>
  </si>
  <si>
    <t>REUBICACION ESTRUCTURA EST-2VA</t>
  </si>
  <si>
    <t>REUBICACION DE ESTRUCTURA EN MEDIO VOLTAJE BIFASICO TIPO "CP"</t>
  </si>
  <si>
    <t>REUBICACION ESTRUCTURA EST-2CP</t>
  </si>
  <si>
    <t>REUBICACION DE ESTRUCTURA EN MEDIO VOLTAJE BIFASICO TIPO "SC"</t>
  </si>
  <si>
    <t>REUBICACION ESTRUCTURA EST-2SP</t>
  </si>
  <si>
    <t>REUBICACION DE ESTRUCTURA EN MEDIO VOLTAJE BIFASICO TIPO "AC"</t>
  </si>
  <si>
    <t>REUBICACION ESTRUCTURA EST-2CA</t>
  </si>
  <si>
    <t>REUBICACION DE ESTRUCTURA EN MEDIO VOLTAJE BIFASICO TIPO SEMICENTRADA ANGULAR"</t>
  </si>
  <si>
    <t>REUBICACION ESTRUCTURA EST-2SA</t>
  </si>
  <si>
    <t>REUBICACION DE ESTRUCTURA EN MEDIO VOLTAJE BIFASICO TIPO SEMICENTRADA RETENCION (SILICONADO)</t>
  </si>
  <si>
    <t>REUBICACION ESTRUCTURA EST-2SR (S)</t>
  </si>
  <si>
    <t>REUBICACION DE ESTRUCTURA EN MEDIO VOLTAJE BIFASICO TIPO SEMICENTRADA RETENCION (PORCELANA)</t>
  </si>
  <si>
    <t>REUBICACION ESTRUCTURA EST-2SR (P)</t>
  </si>
  <si>
    <t>ENSAMBLAJE DE ESTRUCTURA EN MEDIATENSION DOS FASES TIPO "HS"</t>
  </si>
  <si>
    <t>ENSAMBLAJE DE ESTRUCTURA EN MEDIATENSION DOS FASES TIPO "HRR"</t>
  </si>
  <si>
    <t>ENSAMBLAJE DE ESTRUCTURA EN MEDIATENSION DOS FASES TIPO "HRT"</t>
  </si>
  <si>
    <t>ENSAMBLAJE DE ESTRUCTURA EN MEDIO VOLTAJE TRIFASICO TIPO "RC" (SILICONADO)</t>
  </si>
  <si>
    <t>INSTALACION ESTRUCTURA EST-3CR(S)</t>
  </si>
  <si>
    <t>ENSAMBLAJE DE ESTRUCTURA EN MEDIO VOLTAJE TRIFASICO TIPO "RC" (PORCELANA)</t>
  </si>
  <si>
    <t>INSTALACION ESTRUCTURA EST-3CR(P)</t>
  </si>
  <si>
    <t>ENSAMBLAJE DE ESTRUCTURA EN MEDIO VOLTAJE TRIFASICO TIPO "RRC" (SILICONADO)</t>
  </si>
  <si>
    <t>INSTALACION ESTRUCTURA EST-3CD(S)</t>
  </si>
  <si>
    <t>ENSAMBLAJE DE ESTRUCTURA EN MEDIO VOLTAJE TRIFASICO TIPO "RRC" (PORCELANA)</t>
  </si>
  <si>
    <t>INSTALACION ESTRUCTURA EST-3CD(P)</t>
  </si>
  <si>
    <t>ENSAMBLAJE DE ESTRUCTURA EN MEDIO VOLTAJE TRIFASICO TIPO "RV" (SILICONADO)</t>
  </si>
  <si>
    <t>INSTALACION ESTRUCTURA EST-3VR (S)</t>
  </si>
  <si>
    <t>ENSAMBLAJE DE ESTRUCTURA EN MEDIO VOLTAJE TRIFASICO TIPO "RV" (PORCELANA)</t>
  </si>
  <si>
    <t>INSTALACION ESTRUCTURA EST-3VR (P)</t>
  </si>
  <si>
    <t>ENSAMBLAJE DE ESTRUCTURA EN MEDIO VOLTAJE TRIFASICO TIPO "RRV" (SILICONADO)</t>
  </si>
  <si>
    <t>INSTALACION ESTRUCTURA EST-3VD (S)</t>
  </si>
  <si>
    <t>ENSAMBLAJE DE ESTRUCTURA EN MEDIO VOLTAJE TRIFASICO TIPO "RRV" (PORCELANA)</t>
  </si>
  <si>
    <t>INSTALACION ESTRUCTURA EST-3VD (P)</t>
  </si>
  <si>
    <t>ENSAMBLAJE DE ESTRUCTURA EN MEDIO VOLTAJE TRIFASICO TIPO "SV"</t>
  </si>
  <si>
    <t>INSTALACION ESTRUCTURA EST-3VP</t>
  </si>
  <si>
    <t>ENSAMBLAJE DE ESTRUCTURA EN MEDIO VOLTAJE TRIFASICO TIPO "AV"</t>
  </si>
  <si>
    <t>INSTALACION ESTRUCTURA EST-3VA</t>
  </si>
  <si>
    <t>ENSAMBLAJE DE ESTRUCTURA EN MEDIO VOLTAJE TRIFASICO TIPO "CP"</t>
  </si>
  <si>
    <t>INSTALACION ESTRUCTURA EST-3CP</t>
  </si>
  <si>
    <t>ENSAMBLAJE DE ESTRUCTURA EN MEDIO VOLTAJE TRIFASICO TIPO "SC"</t>
  </si>
  <si>
    <t>INSTALACION ESTRUCTURA EST-3SP</t>
  </si>
  <si>
    <t>ENSAMBLAJE DE ESTRUCTURA EN MEDIO VOLTAJE TRIFASICO TIPO "AC"</t>
  </si>
  <si>
    <t>INSTALACION ESTRUCTURA EST-3CA</t>
  </si>
  <si>
    <t>ENSAMBLAJE DE ESTRUCTURA EN MEDIO VOLTAJE TRIFASICO TIPO SEMICENTRADA ANGULAR"</t>
  </si>
  <si>
    <t>INSTALACION ESTRUCTURA EST-3SA</t>
  </si>
  <si>
    <t>ENSAMBLAJE DE ESTRUCTURA EN MEDIO VOLTAJE TRIFASICO TIPO SEMICENTRADA RETENCION (SILICONADO)</t>
  </si>
  <si>
    <t>INSTALACION ESTRUCTURA EST-3SR (S)</t>
  </si>
  <si>
    <t>ENSAMBLAJE DE ESTRUCTURA EN MEDIO VOLTAJE TRIFASICO TIPO SEMICENTRADA RETENCION (PORCELANA)</t>
  </si>
  <si>
    <t>INSTALACION ESTRUCTURA EST-3SR (P)</t>
  </si>
  <si>
    <t>RETIRO DE ESTRUCTURA EN MEDIO VOLTAJE TRIFASICO TIPO "RC" (SILICONADO)</t>
  </si>
  <si>
    <t>RETIRO ESTRUCTURA EST-3CR(S)</t>
  </si>
  <si>
    <t>RETIRO DE ESTRUCTURA EN MEDIO VOLTAJE TRIFASICO TIPO "RC" (PORCELANA)</t>
  </si>
  <si>
    <t>RETIRO ESTRUCTURA EST-3CR(P)</t>
  </si>
  <si>
    <t>RETIRO DE ESTRUCTURA EN MEDIO VOLTAJE TRIFASICO TIPO "RRC" (SILICONADO)</t>
  </si>
  <si>
    <t>RETIRO ESTRUCTURA EST-3CD(S)</t>
  </si>
  <si>
    <t>RETIRO DE ESTRUCTURA EN MEDIO VOLTAJE TRIFASICO TIPO "RRC" (PORCELANA)</t>
  </si>
  <si>
    <t>RETIRO ESTRUCTURA EST-3CD(P)</t>
  </si>
  <si>
    <t>RETIRO DE ESTRUCTURA EN MEDIO VOLTAJE TRIFASICO TIPO "RV" (SILICONADO)</t>
  </si>
  <si>
    <t>RETIRO ESTRUCTURA EST-3VR (S)</t>
  </si>
  <si>
    <t>RETIRO DE ESTRUCTURA EN MEDIO VOLTAJE TRIFASICO TIPO "RV" (PORCELANA)</t>
  </si>
  <si>
    <t>RETIRO ESTRUCTURA EST-3VR (P)</t>
  </si>
  <si>
    <t>RETIRO DE ESTRUCTURA EN MEDIO VOLTAJE TRIFASICO TIPO "RRV" (SILICONADO)</t>
  </si>
  <si>
    <t>RETIRO ESTRUCTURA EST-3VD (S)</t>
  </si>
  <si>
    <t>RETIRO DE ESTRUCTURA EN MEDIO VOLTAJE TRIFASICO TIPO "RRV" (PORCELANA)</t>
  </si>
  <si>
    <t>RETIRO ESTRUCTURA EST-3VD (P)</t>
  </si>
  <si>
    <t>RETIRO DE ESTRUCTURA EN MEDIO VOLTAJE TRIFASICO TIPO "SV"</t>
  </si>
  <si>
    <t>RETIRO ESTRUCTURA EST-3VP</t>
  </si>
  <si>
    <t>RETIRO DE ESTRUCTURA EN MEDIO VOLTAJE TRIFASICO TIPO "AV"</t>
  </si>
  <si>
    <t>RETIRO ESTRUCTURA EST-3VA</t>
  </si>
  <si>
    <t>RETIRO DE ESTRUCTURA EN MEDIO VOLTAJE TRIFASICO TIPO "CP"</t>
  </si>
  <si>
    <t>RETIRO ESTRUCTURA EST-3CP</t>
  </si>
  <si>
    <t>RETIRO DE ESTRUCTURA EN MEDIO VOLTAJE TRIFASICO TIPO "SC"</t>
  </si>
  <si>
    <t>RETIRO ESTRUCTURA EST-3SP</t>
  </si>
  <si>
    <t>RETIRO DE ESTRUCTURA EN MEDIO VOLTAJE TRIFASICO TIPO "AC"</t>
  </si>
  <si>
    <t>RETIRO ESTRUCTURA EST-3CA</t>
  </si>
  <si>
    <t>RETIRO DE ESTRUCTURA EN MEDIO VOLTAJE TRIFASICO TIPO SEMICENTRADA ANGULAR"</t>
  </si>
  <si>
    <t>RETIRO ESTRUCTURA EST-3SA</t>
  </si>
  <si>
    <t>RETIRO DE ESTRUCTURA EN MEDIO VOLTAJE TRIFASICO TIPO SEMICENTRADA RETENCION (SILICONADO)</t>
  </si>
  <si>
    <t>RETIRO ESTRUCTURA EST-3SR (S)</t>
  </si>
  <si>
    <t>RETIRO DE ESTRUCTURA EN MEDIO VOLTAJE TRIFASICO TIPO SEMICENTRADA RETENCION (PORCELANA)</t>
  </si>
  <si>
    <t>RETIRO ESTRUCTURA EST-3SR (P)</t>
  </si>
  <si>
    <t>REUBICACION DE ESTRUCTURA EN MEDIO VOLTAJE TRIFASICO TIPO "RC" (SILICONADO)</t>
  </si>
  <si>
    <t>REUBICACION ESTRUCTURA EST-3CR(S)</t>
  </si>
  <si>
    <t>REUBICACION DE ESTRUCTURA EN MEDIO VOLTAJE TRIFASICO TIPO "RC" (PORCELANA)</t>
  </si>
  <si>
    <t>REUBICACION ESTRUCTURA EST-3CR(P)</t>
  </si>
  <si>
    <t>REUBICACION DE ESTRUCTURA EN MEDIO VOLTAJE TRIFASICO TIPO "RRC" (SILICONADO)</t>
  </si>
  <si>
    <t>REUBICACION ESTRUCTURA EST-3CD(S)</t>
  </si>
  <si>
    <t>REUBICACION DE ESTRUCTURA EN MEDIO VOLTAJE TRIFASICO TIPO "RRC" (PORCELANA)</t>
  </si>
  <si>
    <t>REUBICACION ESTRUCTURA EST-3CD(P)</t>
  </si>
  <si>
    <t>REUBICACION DE ESTRUCTURA EN MEDIO VOLTAJE TRIFASICO TIPO "RV" (SILICONADO)</t>
  </si>
  <si>
    <t>REUBICACION ESTRUCTURA EST-3VR (S)</t>
  </si>
  <si>
    <t>REUBICACION DE ESTRUCTURA EN MEDIO VOLTAJE TRIFASICO TIPO "RV" (PORCELANA)</t>
  </si>
  <si>
    <t>REUBICACION ESTRUCTURA EST-3VR (P)</t>
  </si>
  <si>
    <t>REUBICACION DE ESTRUCTURA EN MEDIO VOLTAJE TRIFASICO TIPO "RRV" (SILICONADO)</t>
  </si>
  <si>
    <t>REUBICACION ESTRUCTURA EST-3VD (S)</t>
  </si>
  <si>
    <t>REUBICACION DE ESTRUCTURA EN MEDIO VOLTAJE TRIFASICO TIPO "RRV" (PORCELANA)</t>
  </si>
  <si>
    <t>REUBICACION ESTRUCTURA EST-3VD (P)</t>
  </si>
  <si>
    <t>REUBICACION DE ESTRUCTURA EN MEDIO VOLTAJE TRIFASICO TIPO "SV"</t>
  </si>
  <si>
    <t>REUBICACION ESTRUCTURA EST-3VP</t>
  </si>
  <si>
    <t>REUBICACION DE ESTRUCTURA EN MEDIO VOLTAJE TRIFASICO TIPO "AV"</t>
  </si>
  <si>
    <t>REUBICACION ESTRUCTURA EST-3VA</t>
  </si>
  <si>
    <t>REUBICACION DE ESTRUCTURA EN MEDIO VOLTAJE TRIFASICO TIPO "CP"</t>
  </si>
  <si>
    <t>REUBICACION ESTRUCTURA EST-3CP</t>
  </si>
  <si>
    <t>REUBICACION DE ESTRUCTURA EN MEDIO VOLTAJE TRIFASICO TIPO "SC"</t>
  </si>
  <si>
    <t>REUBICACION ESTRUCTURA EST-3SP</t>
  </si>
  <si>
    <t>REUBICACION DE ESTRUCTURA EN MEDIO VOLTAJE TRIFASICO TIPO "AC"</t>
  </si>
  <si>
    <t>REUBICACION ESTRUCTURA EST-3CA</t>
  </si>
  <si>
    <t>REUBICACION DE ESTRUCTURA EN MEDIO VOLTAJE TRIFASICO TIPO SEMICENTRADA ANGULAR"</t>
  </si>
  <si>
    <t>REUBICACION ESTRUCTURA EST-3SA</t>
  </si>
  <si>
    <t>REUBICACION DE ESTRUCTURA EN MEDIO VOLTAJE TRIFASICO TIPO SEMICENTRADA RETENCION (SILICONADO)</t>
  </si>
  <si>
    <t>REUBICACION ESTRUCTURA EST-3SR (S)</t>
  </si>
  <si>
    <t>REUBICACION DE ESTRUCTURA EN MEDIO VOLTAJE TRIFASICO TIPO SEMICENTRADA RETENCION (PORCELANA)</t>
  </si>
  <si>
    <t>REUBICACION ESTRUCTURA EST-3SR (P)</t>
  </si>
  <si>
    <t>TENDIDA Y TEMPLADA DE CONDUCTOR #  2  AWG, 7 HILOS DE ALUMINIO DESNUDO TIPO ASC</t>
  </si>
  <si>
    <t>TENDIDA Y TEMPLADA DE CONDUCTOR #  2  AWG, 7 HILOS DE ALUMINIO DESNUDO TIPO ACSR</t>
  </si>
  <si>
    <t>TENDIDA Y TEMPLADA DE CONDUCTOR #  1/0  AWG, 7 HILOS DE ALUMINIO DESNUDO TIPO ACSR</t>
  </si>
  <si>
    <t>TENDIDA Y TEMPLADA DE CONDUCTOR #  2/0  AWG, 6/1 HILOS DE ALUMINIO DESNUDO TIPO ACSR</t>
  </si>
  <si>
    <t>TENDIDA Y TEMPLADA DE CONDUCTOR #  4/0  AWG, 6/1 HILOS DE ALUMINIO DESNUDO TIPO ACSR</t>
  </si>
  <si>
    <t>TENDIDA Y TEMPLADA DE CONDUCTOR #  2/0  AWG, 6/1 HILOS DE ALUMINIO DESNUDO TIPO ACAR</t>
  </si>
  <si>
    <t>TENDIDA Y TEMPLADA DE CONDUCTOR #  4/0  AWG, 6/1 HILOS DE ALUMINIO DESNUDO TIPO ACAR</t>
  </si>
  <si>
    <t>TENDIDA Y TEMPLADA DE CONDUCTOR DE ALUMINIO PREENSAMBLADO XLPE 1.0 KV., SECCION 2 x 35 mm2 + 1 x 50 mm2</t>
  </si>
  <si>
    <t>TENDIDA Y TEMPLADA DE CONDUCTOR DE ALUMINIO PREENSAMBLADO XLPE 1.0 KV., SECCION 3 x 50 mm2</t>
  </si>
  <si>
    <t>RETIRO DE CONDUCTOR #  4  AWG, 7 HILOS DE ALUMINIO DESNUDO TIPO ASC</t>
  </si>
  <si>
    <t>RETIRO DE CONDUCTOR #  2  AWG, 7 HILOS DE ALUMINIO DESNUDO TIPO ASC</t>
  </si>
  <si>
    <t>RETIRO DE CONDUCTOR #  1/0  AWG, 7 HILOS DE ALUMINIO DESNUDO TIPO ASC</t>
  </si>
  <si>
    <t>RETIRO DE CONDUCTOR #  2/0  AWG, 6/1 HILOS DE ALUMINIO DESNUDO TIPO ASC</t>
  </si>
  <si>
    <t>RETIRO DE CONDUCTOR #  4/0  AWG, 6/1 HILOS DE ALUMINIO DESNUDO TIPO ASC</t>
  </si>
  <si>
    <t>RETIRO DE CONDUCTOR DE ALUMINIO PREENSAMBLADO XLPE 1.0 KV., SECCION 2 x 35 mm2 + 1 x 50 mm2</t>
  </si>
  <si>
    <t>RETIRO DE CONDUCTOR DE ALUMINIO PREENSAMBLADO XLPE 1.0 KV., SECCION 3 x 50 mm2</t>
  </si>
  <si>
    <t>RETIRO DE CONDUCTOR DE ALUMINIO AISLADO TRIPLEX ASC 3 x 4 AWG</t>
  </si>
  <si>
    <t>RETIRO DE CONDUCTOR DE ALUMINIO AISLADO TRIPLEX ASC 3 x 2 AWG</t>
  </si>
  <si>
    <t>RETIRO DE CONDUCTOR DE ALUMINIO AISLADO TRIPLEX ASC 3 x 1/0 AWG</t>
  </si>
  <si>
    <t>RETIRO DE CAJA DE DISTRIBUCION ANTIFRAUDE PARA DISTRIBUCION DE ACOMETIDAS</t>
  </si>
  <si>
    <t>READECUACION DE CONDUCTOR #  2  AWG, 7 HILOS DE ALUMINIO DESNUDO TIPO ASC</t>
  </si>
  <si>
    <t>READECUACION DE CONDUCTOR #  1/0  AWG, 7 HILOS DE ALUMINIO DESNUDO TIPO ASC</t>
  </si>
  <si>
    <t>INSTALACION DE PARARRAYO DE DISTRIBUCION DE 10 KV, TIPO VALVULA CON ACCESORIOS</t>
  </si>
  <si>
    <t>INSTALACIÓN ESTRUCTURA SPT-1P(1)R</t>
  </si>
  <si>
    <t>INSTALACION DE PARARRAYO DE DISTRIBUCION DE 10 KV, TIPO VALVULA CON ACCESORIOS PARA TRANSFORMADOR</t>
  </si>
  <si>
    <t>INSTALACION ESTRUCTURA SPT-1P(1)E</t>
  </si>
  <si>
    <t>INSTALACION DE SECCIONADOR DE 15 KVolts., 100 Amps., TIPO ABIERTA CON ACCESORIOS EN CRUCETA VOLADA (ESTRUCTURA SUSPENSIÓN)</t>
  </si>
  <si>
    <t>INSTALACION ESTRUCTURA SPT-1S(1)</t>
  </si>
  <si>
    <t>INSTALACION DE  SECCIONADOR PORTAFUSIBLE DE 15 KVolts., 100 Amps., TIPO ABIERTA CON ACCESORIOS EN CRUCETA VOLADA</t>
  </si>
  <si>
    <t>INSTALACION ESTRUCTURA SPT-1S(1) R</t>
  </si>
  <si>
    <t>RETIRO DE PARARRAYO DE DISTRIBUCION DE 10 KV, TIPO VALVULA CON ACCESORIOS PARA TRANSFORMADOR</t>
  </si>
  <si>
    <t>RETIRO ESTRUCTURA SPT-1P(1)E</t>
  </si>
  <si>
    <t>RETIRO DE SECCIONADOR DE 15 KVolts., 100 Amps., TIPO ABIERTA CON ACCESORIOS EN CRUCETA VOLADA (ESTRUCTURA SUSPENSIÓN)</t>
  </si>
  <si>
    <t>RETIRO ESTRUCTURA SPT-1S(1)</t>
  </si>
  <si>
    <t>RETIRO DE  SECCIONADOR PORTAFUSIBLE DE 15 KVolts., 100 Amps., TIPO ABIERTA CON ACCESORIOS EN CRUCETA VOLADA</t>
  </si>
  <si>
    <t>RETIRO ESTRUCTURA SPT-1S(1) R</t>
  </si>
  <si>
    <t>REUBICACION DE PARARRAYO DE DISTRIBUCION DE 10 KV, TIPO VALVULA CON ACCESORIOS PARA TRANSFORMADOR</t>
  </si>
  <si>
    <t>REUBICACION ESTRUCTURA SPT-1P(1)E</t>
  </si>
  <si>
    <t>REUBICACION DE SECCIONADOR DE 15 KVolts., 100 Amps., TIPO ABIERTA CON ACCESORIOS EN CRUCETA VOLADA (ESTRUCTURA SUSPENSIÓN)</t>
  </si>
  <si>
    <t>REUBICACION ESTRUCTURA SPT-1S(1)</t>
  </si>
  <si>
    <t>REUBICACION DE  SECCIONADOR PORTAFUSIBLE DE 15 KVolts., 100 Amps., TIPO ABIERTA CON ACCESORIOS EN CRUCETA VOLADA</t>
  </si>
  <si>
    <t>REUBICACION ESTRUCTURA SPT-1S(1) R</t>
  </si>
  <si>
    <t>INSTALACION DE ELEMENTO FUSIBLE EN CAJA PORTAFUSIBLE</t>
  </si>
  <si>
    <t>INSTALACION ESTRUCTURA SPT-1F(1)</t>
  </si>
  <si>
    <t>INSTALACION DE CAJA PORTAFUSIBLE DE 15 KVolts., 100 Amps., TIPO ABIERTA CON DISPOSITIVO ROMPEARCO CON ACCESORIOS EN CRUCETA VOLADA (ESTRUCTURA SUSPENSIÓN)</t>
  </si>
  <si>
    <t>INSTALACION ESTRUCTURA SPT-1E(1)</t>
  </si>
  <si>
    <t>CONEXIÓN DE TRANSFORMADOR A LINEA DE MEDIO VOLTAJE</t>
  </si>
  <si>
    <t>INSTALACION ESTRUCTURA SPT-1G(1)</t>
  </si>
  <si>
    <t>INSTALACION DE SECCIONADOR CON CUCHILLA CON INTERRUPTOR PARA APERTURA CON CARGA CON ACCESORIOS  EN CRUCETA VOLADA</t>
  </si>
  <si>
    <t xml:space="preserve">INSTALACION ESTRUCTURA SPT-1I(1) </t>
  </si>
  <si>
    <t>INSTALACION DE SECCIONADOR CON CUCHILLA   CON ACCESORIOS  EN CRUCETA VOLADA</t>
  </si>
  <si>
    <t>INSTALACION ESTRUCTURA SPT-1C(1) R</t>
  </si>
  <si>
    <t>INSTALACION DE PUESTA A TIERRA "PT" PARA TRANSFORMADORES ( COBRE)</t>
  </si>
  <si>
    <t>INSTALACION ESTRUCTURA PTO-0PC(2)_(1)  (CALIBRE #2)</t>
  </si>
  <si>
    <t>INSTALACION DE PUESTA A TIERRA "PT" PARA TRANSFORMADORES ( ALUMINIO)</t>
  </si>
  <si>
    <t>INSTALACION ESTRUCTURA PT0-0PA9_(1)</t>
  </si>
  <si>
    <t>INSTALACION DE PUESTA A TIERRA "PT" EN ACOMETIDA</t>
  </si>
  <si>
    <t>INSTALACION ESTRUCTURA PT0-0AC8_1</t>
  </si>
  <si>
    <t>RETIRO DE ELEMENTO FUSIBLE EN CAJA PORTAFUSIBLE</t>
  </si>
  <si>
    <t>RETIRO ESTRUCTURA SPT-1F(1)</t>
  </si>
  <si>
    <t>RETIRO DE CAJA PORTAFUSIBLE DE 15 KVolts., 100 Amps., TIPO ABIERTA CON DISPOSITIVO ROMPEARCO CON ACCESORIOS EN CRUCETA VOLADA (ESTRUCTURA SUSPENSIÓN)</t>
  </si>
  <si>
    <t>RETIRO ESTRUCTURA SPT-1E(1)</t>
  </si>
  <si>
    <t>DESCONEXIÓN DE TRANSFORMADOR A LINEA DE MEDIO VOLTAJE</t>
  </si>
  <si>
    <t>RETIRO ESTRUCTURA SPT-1G(1)</t>
  </si>
  <si>
    <t>RETIRO DE SECCIONADOR CON CUCHILLA CON INTERRUPTOR PARA APERTURA CON CARGA CON ACCESORIOS  EN CRUCETA VOLADA</t>
  </si>
  <si>
    <t xml:space="preserve">RETIRO ESTRUCTURA SPT-1I(1) </t>
  </si>
  <si>
    <t>RETIRO DE SECCIONADOR CON CUCHILLA   CON ACCESORIOS  EN CRUCETA VOLADA</t>
  </si>
  <si>
    <t>RETIRO ESTRUCTURA SPT-1C(1) R</t>
  </si>
  <si>
    <t>RETIRO DE PUESTA A TIERRA "PT" PARA TRANSFORMADORES ( COBRE)</t>
  </si>
  <si>
    <t>RETIRO ESTRUCTURA PTO-0PC(2)_(1)  (CALIBRE #2)</t>
  </si>
  <si>
    <t>RETIRO DE PUESTA A TIERRA "PT" PARA TRANSFORMADORES ( ALUMINIO)</t>
  </si>
  <si>
    <t>RETIRO ESTRUCTURA PT0-0PA9_(1)</t>
  </si>
  <si>
    <t>RETIRO DE PUESTA A TIERRA "PT" EN ACOMETIDA</t>
  </si>
  <si>
    <t>RETIRO ESTRUCTURA PT0-0AC8_1</t>
  </si>
  <si>
    <t>REUBICACION DE ELEMENTO FUSIBLE EN CAJA PORTAFUSIBLE</t>
  </si>
  <si>
    <t>REUBICACION ESTRUCTURA SPT-1F(1)</t>
  </si>
  <si>
    <t>REUBICACION DE CAJA PORTAFUSIBLE DE 15 KVolts., 100 Amps., TIPO ABIERTA CON DISPOSITIVO ROMPEARCO CON ACCESORIOS EN CRUCETA VOLADA (ESTRUCTURA SUSPENSIÓN)</t>
  </si>
  <si>
    <t>REUBICACION ESTRUCTURA SPT-1E(1)</t>
  </si>
  <si>
    <t>REUBICACION DE SECCIONADOR CON CUCHILLA CON INTERRUPTOR PARA APERTURA CON CARGA CON ACCESORIOS  EN CRUCETA VOLADA</t>
  </si>
  <si>
    <t xml:space="preserve">REUBICACION ESTRUCTURA SPT-1I(1) </t>
  </si>
  <si>
    <t>REUBICACION DE SECCIONADOR CON CUCHILLA   CON ACCESORIOS  EN CRUCETA VOLADA</t>
  </si>
  <si>
    <t>REUBICACION ESTRUCTURA SPT-1C(1) R</t>
  </si>
  <si>
    <t>REUBICACION DE PUESTA A TIERRA "PT" PARA TRANSFORMADORES ( COBRE)</t>
  </si>
  <si>
    <t>REUBICACION ESTRUCTURA PTO-0PC(2)_(1)  (CALIBRE #2)</t>
  </si>
  <si>
    <t>REUBICACION DE PUESTA A TIERRA "PT" PARA TRANSFORMADORES ( ALUMINIO)</t>
  </si>
  <si>
    <t>REUBICACION ESTRUCTURA PT0-0PA9_(1)</t>
  </si>
  <si>
    <t>REUBICACION DE PUESTA A TIERRA "PT" EN ACOMETIDA</t>
  </si>
  <si>
    <t>REUBICACION ESTRUCTURA PT0-0AC8_1</t>
  </si>
  <si>
    <t xml:space="preserve">INSTALACION DE TRANSFORMADOR DE DISTRIBUCION MONOFASICO DE 3 KVA TIPO CONVENCIONAL 13200/7620GRDY - 120/240 VOLTIOS, </t>
  </si>
  <si>
    <t>INSTALACION ESTRUCTURA TRT-1C(3) ; INCLUYE LA PROTECCION, BAJANTES, Y PUETSTA A TIERRA DEL TRANSFORMADOR.</t>
  </si>
  <si>
    <t xml:space="preserve">INSTALACION DE TRANSFORMADOR DE DISTRIBUCION MONOFASICO DE 5 KVA TIPO CONVENCIONAL, 13200/7620GRDY - 120/240 VOLTIOS, </t>
  </si>
  <si>
    <t>INSTALACION ESTRUCTURA TRT-1C(5) . INCLUYE LA PROTECCION, BAJANTES, Y PUETSTA A TIERRA DEL TRANSFORMADOR.</t>
  </si>
  <si>
    <t xml:space="preserve">INSTALACION DE TRANSFORMADOR DE DISTRIBUCION MONOFASICO DE 10 KVA TIPO CONVENCIONAL, 13200/7620GRDY - 120/240 VOLTIOS, </t>
  </si>
  <si>
    <t>INSTALACION ESTRUCTURA TRT-1C(10) . INCLUYE LA PROTECCION, BAJANTES, Y PUETSTA A TIERRA DEL TRANSFORMADOR.</t>
  </si>
  <si>
    <t xml:space="preserve">INSTALACION DE TRANSFORMADOR DE DISTRIBUCION MONOFASICO DE 15 KVA TIPO CONVENCIONAL, 13200/7620GRDY - 120/240 VOLTIOS, </t>
  </si>
  <si>
    <t>INSTALACION ESTRUCTURA TRT-1C(15). INCLUYE LA PROTECCION, BAJANTES, Y PUETSTA A TIERRA DEL TRANSFORMADOR.</t>
  </si>
  <si>
    <t xml:space="preserve">INSTALACION DE TRANSFORMADOR DE DISTRIBUCION MONOFASICO DE 25 KVA TIPO CONVENCIONAL, 13200/7620GRDY - 120/240 VOLTIOS, </t>
  </si>
  <si>
    <t>INSTALACION ESTRUCTURA TRT-1C(25). INCLUYE LA PROTECCION, BAJANTES, Y PUETSTA A TIERRA DEL TRANSFORMADOR.</t>
  </si>
  <si>
    <t xml:space="preserve">INSTALACION DE TRANSFORMADOR DE DISTRIBUCION MONOFASICO DE 37,5 KVA TIPO CONVENCIONAL, 13200/7620GRDY - 120/240 VOLTIOS, </t>
  </si>
  <si>
    <t>INSTALACION ESTRUCTURA TRT-1C(37,5). INCLUYE LA PROTECCION, BAJANTES, Y PUETSTA A TIERRA DEL TRANSFORMADOR.</t>
  </si>
  <si>
    <t xml:space="preserve">INSTALACION DE TRANSFORMADOR DE DISTRIBUCION MONOFASICO DE 50 KVA TIPO CONVENCIONAL, 13200/7620GRDY - 120/240 VOLTIOS, </t>
  </si>
  <si>
    <t>INSTALACION ESTRUCTURA TRT-1C(50). INCLUYE LA PROTECCION, BAJANTES, Y PUETSTA A TIERRA DEL TRANSFORMADOR.</t>
  </si>
  <si>
    <t xml:space="preserve">INSTALACION DE TRANSFORMADOR DE DISTRIBUCION MONOFASICO DE 75 KVA TIPO CONVENCIONAL, 13200/7620GRDY - 120/240 VOLTIOS, </t>
  </si>
  <si>
    <t>INSTALACION ESTRUCTURA TRT-1C(75). INCLUYE LA PROTECCION, BAJANTES, Y PUETSTA A TIERRA DEL TRANSFORMADOR.</t>
  </si>
  <si>
    <t xml:space="preserve">RETIRO DE TRANSFORMADOR DE DISTRIBUCION MONOFASICO DE 3 KVA TIPO CONVENCIONAL 13200/7620GRDY - 120/240 VOLTIOS, </t>
  </si>
  <si>
    <t xml:space="preserve">RETIRO ESTRUCTURA TRT-1C(3) </t>
  </si>
  <si>
    <t xml:space="preserve">RETIRO DE TRANSFORMADOR DE DISTRIBUCION MONOFASICO DE 5 KVA TIPO CONVENCIONAL, 13200/7620GRDY - 120/240 VOLTIOS, </t>
  </si>
  <si>
    <t xml:space="preserve">RETIRO ESTRUCTURA TRT-1C(5) </t>
  </si>
  <si>
    <t xml:space="preserve">RETIRO DE TRANSFORMADOR DE DISTRIBUCION MONOFASICO DE 10 KVA TIPO CONVENCIONAL, 13200/7620GRDY - 120/240 VOLTIOS, </t>
  </si>
  <si>
    <t xml:space="preserve">RETIRO ESTRUCTURA TRT-1C(10) </t>
  </si>
  <si>
    <t xml:space="preserve">RETIRO DE TRANSFORMADOR DE DISTRIBUCION MONOFASICO DE 15 KVA TIPO CONVENCIONAL, 13200/7620GRDY - 120/240 VOLTIOS, </t>
  </si>
  <si>
    <t xml:space="preserve">RETIRO ESTRUCTURA TRT-1C(15) </t>
  </si>
  <si>
    <t xml:space="preserve">RETIRO DE TRANSFORMADOR DE DISTRIBUCION MONOFASICO DE 25 KVA TIPO CONVENCIONAL, 13200/7620GRDY - 120/240 VOLTIOS, </t>
  </si>
  <si>
    <t xml:space="preserve">RETIRO ESTRUCTURA TRT-1C(25) </t>
  </si>
  <si>
    <t xml:space="preserve">RETIRO DE TRANSFORMADOR DE DISTRIBUCION MONOFASICO DE 37,5 KVA TIPO CONVENCIONAL, 13200/7620GRDY - 120/240 VOLTIOS, </t>
  </si>
  <si>
    <t xml:space="preserve">RETIRO ESTRUCTURA TRT-1C(37,5) </t>
  </si>
  <si>
    <t xml:space="preserve">RETIRO DE TRANSFORMADOR DE DISTRIBUCION MONOFASICO DE 50 KVA TIPO CONVENCIONAL, 13200/7620GRDY - 120/240 VOLTIOS, </t>
  </si>
  <si>
    <t xml:space="preserve">RETIRO ESTRUCTURA TRT-1C(50) </t>
  </si>
  <si>
    <t xml:space="preserve">RETIRO DE TRANSFORMADOR DE DISTRIBUCION MONOFASICO DE 75 KVA TIPO CONVENCIONAL, 13200/7620GRDY - 120/240 VOLTIOS, </t>
  </si>
  <si>
    <t xml:space="preserve">RETIRO ESTRUCTURA TRT-1C(75) </t>
  </si>
  <si>
    <t xml:space="preserve">REUBICACION DE TRANSFORMADOR DE DISTRIBUCION MONOFASICO DE 3 KVA TIPO CONVENCIONAL 13200/7620GRDY - 120/240 VOLTIOS, </t>
  </si>
  <si>
    <t xml:space="preserve">REUBICACION ESTRUCTURA TRT-1C(3) </t>
  </si>
  <si>
    <t xml:space="preserve">REUBICACION DE TRANSFORMADOR DE DISTRIBUCION MONOFASICO DE 5 KVA TIPO CONVENCIONAL, 13200/7620GRDY - 120/240 VOLTIOS, </t>
  </si>
  <si>
    <t xml:space="preserve">REUBICACION ESTRUCTURA TRT-1C(5) </t>
  </si>
  <si>
    <t xml:space="preserve">REUBICACION DE TRANSFORMADOR DE DISTRIBUCION MONOFASICO DE 10 KVA TIPO CONVENCIONAL, 13200/7620GRDY - 120/240 VOLTIOS, </t>
  </si>
  <si>
    <t xml:space="preserve">REUBICACION ESTRUCTURA TRT-1C(10) </t>
  </si>
  <si>
    <t xml:space="preserve">REUBICACION DE TRANSFORMADOR DE DISTRIBUCION MONOFASICO DE 15 KVA TIPO CONVENCIONAL, 13200/7620GRDY - 120/240 VOLTIOS, </t>
  </si>
  <si>
    <t xml:space="preserve">REUBICACION ESTRUCTURA TRT-1C(15) </t>
  </si>
  <si>
    <t xml:space="preserve">REUBICACION DE TRANSFORMADOR DE DISTRIBUCION MONOFASICO DE 25 KVA TIPO CONVENCIONAL, 13200/7620GRDY - 120/240 VOLTIOS, </t>
  </si>
  <si>
    <t xml:space="preserve">REUBICACION ESTRUCTURA TRT-1C(25) </t>
  </si>
  <si>
    <t xml:space="preserve">REUBICACION DE TRANSFORMADOR DE DISTRIBUCION MONOFASICO DE 37,5 KVA TIPO CONVENCIONAL, 13200/7620GRDY - 120/240 VOLTIOS, </t>
  </si>
  <si>
    <t xml:space="preserve">REUBICACION ESTRUCTURA TRT-1C(37,5) </t>
  </si>
  <si>
    <t xml:space="preserve">REUBICACION DE TRANSFORMADOR DE DISTRIBUCION MONOFASICO DE 50 KVA TIPO CONVENCIONAL, 13200/7620GRDY - 120/240 VOLTIOS, </t>
  </si>
  <si>
    <t xml:space="preserve">REUBICACION ESTRUCTURA TRT-1C(50) </t>
  </si>
  <si>
    <t xml:space="preserve">REUBICACION DE TRANSFORMADOR DE DISTRIBUCION MONOFASICO DE 75 KVA TIPO CONVENCIONAL, 13200/7620GRDY - 120/240 VOLTIOS, </t>
  </si>
  <si>
    <t xml:space="preserve">REUBICACION ESTRUCTURA TRT-1C(75) </t>
  </si>
  <si>
    <t xml:space="preserve">INSTALACION DE TRANSFORMADOR DE DISTRIBUCION MONOFASICO DE 3 KVA TIPO CSP, 13200/7620GRDY - 120/240 VOLTIOS, </t>
  </si>
  <si>
    <t>INSTALACION ESTRUCTURA TRT-1A(3)  INCLUYE LA PROTECCION, BAJANTES, Y PUETSTA A TIERRA DEL TRANSFORMADOR.</t>
  </si>
  <si>
    <t xml:space="preserve">INSTALACION DE TRANSFORMADOR DE DISTRIBUCION MONOFASICO DE 5 KVA TIPO CSP, 13200/7620GRDY - 120/240 VOLTIOS, </t>
  </si>
  <si>
    <t>INSTALACION ESTRUCTURA TRT-1A(5)  INCLUYE LA PROTECCION, BAJANTES, Y PUETSTA A TIERRA DEL TRANSFORMADOR.</t>
  </si>
  <si>
    <t xml:space="preserve">INSTALACION DE TRANSFORMADOR DE DISTRIBUCION MONOFASICO DE 10 KVA TIPO CSP, 13200/7620GRDY - 120/240 VOLTIOS, </t>
  </si>
  <si>
    <t>INSTALACION ESTRUCTURA TRT-1A10)  INCLUYE LA PROTECCION, BAJANTES, Y PUETSTA A TIERRA DEL TRANSFORMADOR.</t>
  </si>
  <si>
    <t xml:space="preserve">INSTALACION DE TRANSFORMADOR DE DISTRIBUCION MONOFASICO DE 15 KVA TIPO CSP, 13200/7620GRDY - 120/240 VOLTIOS, </t>
  </si>
  <si>
    <t>INSTALACION ESTRUCTURA TRT-1A(15)  INCLUYE LA PROTECCION, BAJANTES, Y PUETSTA A TIERRA DEL TRANSFORMADOR.</t>
  </si>
  <si>
    <t xml:space="preserve">INSTALACION DE TRANSFORMADOR DE DISTRIBUCION MONOFASICO DE 25 KVA TIPO CSP, 13200/7620GRDY - 120/240 VOLTIOS, </t>
  </si>
  <si>
    <t>INSTALACION ESTRUCTURA TRT-1A(25)  INCLUYE LA PROTECCION, BAJANTES, Y PUETSTA A TIERRA DEL TRANSFORMADOR.</t>
  </si>
  <si>
    <t xml:space="preserve">INSTALACION DE TRANSFORMADOR DE DISTRIBUCION MONOFASICO DE 37,5 KVA TIPO CSP, 13200/7620GRDY - 120/240 VOLTIOS, </t>
  </si>
  <si>
    <t>INSTALACION ESTRUCTURA TRT-1A(37,5)  INCLUYE LA PROTECCION, BAJANTES, Y PUETSTA A TIERRA DEL TRANSFORMADOR.</t>
  </si>
  <si>
    <t xml:space="preserve">INSTALACION DE TRANSFORMADOR DE DISTRIBUCION MONOFASICO DE 50 KVA TIPO CSP, 13200/7620GRDY - 120/240 VOLTIOS, </t>
  </si>
  <si>
    <t>INSTALACION ESTRUCTURA TRT-1A(50)  INCLUYE LA PROTECCION, BAJANTES, Y PUETSTA A TIERRA DEL TRANSFORMADOR.</t>
  </si>
  <si>
    <t xml:space="preserve">INSTALACION DE TRANSFORMADOR DE DISTRIBUCION MONOFASICO DE 75 KVA TIPO CSP, 13200/7620GRDY - 120/240 VOLTIOS, </t>
  </si>
  <si>
    <t>INSTALACION ESTRUCTURA TRT-1A(75)  INCLUYE LA PROTECCION, BAJANTES, Y PUETSTA A TIERRA DEL TRANSFORMADOR.</t>
  </si>
  <si>
    <t xml:space="preserve">RETIRO DE TRANSFORMADOR DE DISTRIBUCION MONOFASICO DE 3 KVA TIPO CSP, 13200/7620GRDY - 120/240 VOLTIOS, </t>
  </si>
  <si>
    <t xml:space="preserve">RETIRO ESTRUCTURA TRT-1A(3) </t>
  </si>
  <si>
    <t xml:space="preserve">RETIRO DE TRANSFORMADOR DE DISTRIBUCION MONOFASICO DE 5 KVA TIPO CSP, 13200/7620GRDY - 120/240 VOLTIOS, </t>
  </si>
  <si>
    <t xml:space="preserve">RETIRO ESTRUCTURA TRT-1A(5) </t>
  </si>
  <si>
    <t xml:space="preserve">RETIRO DE TRANSFORMADOR DE DISTRIBUCION MONOFASICO DE 10 KVA TIPO CSP, 13200/7620GRDY - 120/240 VOLTIOS, </t>
  </si>
  <si>
    <t xml:space="preserve">RETIRO ESTRUCTURA TRT-1A10) </t>
  </si>
  <si>
    <t xml:space="preserve">RETIRO DE TRANSFORMADOR DE DISTRIBUCION MONOFASICO DE 15 KVA TIPO CSP, 13200/7620GRDY - 120/240 VOLTIOS, </t>
  </si>
  <si>
    <t xml:space="preserve">RETIRO ESTRUCTURA TRT-1A(15) </t>
  </si>
  <si>
    <t xml:space="preserve">RETIRO DE TRANSFORMADOR DE DISTRIBUCION MONOFASICO DE 25 KVA TIPO CSP, 13200/7620GRDY - 120/240 VOLTIOS, </t>
  </si>
  <si>
    <t xml:space="preserve">RETIRO ESTRUCTURA TRT-1A(25) </t>
  </si>
  <si>
    <t xml:space="preserve">RETIRO DE TRANSFORMADOR DE DISTRIBUCION MONOFASICO DE 37,5 KVA TIPO CSP, 13200/7620GRDY - 120/240 VOLTIOS, </t>
  </si>
  <si>
    <t xml:space="preserve">RETIRO ESTRUCTURA TRT-1A(37,5) </t>
  </si>
  <si>
    <t xml:space="preserve">RETIRO DE TRANSFORMADOR DE DISTRIBUCION MONOFASICO DE 50 KVA TIPO CSP, 13200/7620GRDY - 120/240 VOLTIOS, </t>
  </si>
  <si>
    <t xml:space="preserve">RETIRO ESTRUCTURA TRT-1A(50) </t>
  </si>
  <si>
    <t xml:space="preserve">RETIRO DE TRANSFORMADOR DE DISTRIBUCION MONOFASICO DE 75 KVA TIPO CSP, 13200/7620GRDY - 120/240 VOLTIOS, </t>
  </si>
  <si>
    <t xml:space="preserve">RETIRO ESTRUCTURA TRT-1A(75) </t>
  </si>
  <si>
    <t xml:space="preserve">REUBICACION DE TRANSFORMADOR DE DISTRIBUCION MONOFASICO DE 3 KVA TIPO CSP, 13200/7620GRDY - 120/240 VOLTIOS, </t>
  </si>
  <si>
    <t xml:space="preserve">REUBICACION ESTRUCTURA TRT-1A(3) </t>
  </si>
  <si>
    <t xml:space="preserve">REUBICACION DE TRANSFORMADOR DE DISTRIBUCION MONOFASICO DE 5 KVA TIPO CSP, 13200/7620GRDY - 120/240 VOLTIOS, </t>
  </si>
  <si>
    <t xml:space="preserve">REUBICACION ESTRUCTURA TRT-1A(5) </t>
  </si>
  <si>
    <t xml:space="preserve">REUBICACION DE TRANSFORMADOR DE DISTRIBUCION MONOFASICO DE 10 KVA TIPO CSP, 13200/7620GRDY - 120/240 VOLTIOS, </t>
  </si>
  <si>
    <t xml:space="preserve">REUBICACION ESTRUCTURA TRT-1A10) </t>
  </si>
  <si>
    <t xml:space="preserve">REUBICACION DE TRANSFORMADOR DE DISTRIBUCION MONOFASICO DE 15 KVA TIPO CSP, 13200/7620GRDY - 120/240 VOLTIOS, </t>
  </si>
  <si>
    <t xml:space="preserve">REUBICACION ESTRUCTURA TRT-1A(15) </t>
  </si>
  <si>
    <t xml:space="preserve">REUBICACION DE TRANSFORMADOR DE DISTRIBUCION MONOFASICO DE 25 KVA TIPO CSP, 13200/7620GRDY - 120/240 VOLTIOS, </t>
  </si>
  <si>
    <t xml:space="preserve">REUBICACION ESTRUCTURA TRT-1A(25) </t>
  </si>
  <si>
    <t xml:space="preserve">REUBICACION DE TRANSFORMADOR DE DISTRIBUCION MONOFASICO DE 37,5 KVA TIPO CSP, 13200/7620GRDY - 120/240 VOLTIOS, </t>
  </si>
  <si>
    <t xml:space="preserve">REUBICACION ESTRUCTURA TRT-1A(37,5) </t>
  </si>
  <si>
    <t xml:space="preserve">REUBICACION DE TRANSFORMADOR DE DISTRIBUCION MONOFASICO DE 50 KVA TIPO CSP, 13200/7620GRDY - 120/240 VOLTIOS, </t>
  </si>
  <si>
    <t xml:space="preserve">REUBICACION ESTRUCTURA TRT-1A(50) </t>
  </si>
  <si>
    <t xml:space="preserve">REUBICACION DE TRANSFORMADOR DE DISTRIBUCION MONOFASICO DE 75 KVA TIPO CSP, 13200/7620GRDY - 120/240 VOLTIOS, </t>
  </si>
  <si>
    <t xml:space="preserve">REUBICACION ESTRUCTURA TRT-1A(75) </t>
  </si>
  <si>
    <t>INSTALACION DE BAJADA TRANSFORMADOR DE DISTRIBUCION MONOFASICO 3, 5, 10, 15 KVA</t>
  </si>
  <si>
    <t>INSTALACION ESTRUCTURA SPD-2L(A)</t>
  </si>
  <si>
    <t>INSTALACION DE BAJADA TRANSFORMADOR DE DISTRIBUCION MONOFASICO 25, 37,5, 50, 75  KVA</t>
  </si>
  <si>
    <t>INSTALACION ESTRUCTURA SPD-2L(A)R</t>
  </si>
  <si>
    <t>RETIRO DE BAJADA TRANSFORMADOR DE DISTRIBUCION MONOFASICO 3, 5, 10, 15 KVA</t>
  </si>
  <si>
    <t>RETIRO ESTRUCTURA SPD-2L(A)</t>
  </si>
  <si>
    <t>RETIRO DE BAJADA TRANSFORMADOR DE DISTRIBUCION MONOFASICO 25, 37,5, 50, 75  KVA</t>
  </si>
  <si>
    <t>RETIRO ESTRUCTURA SPD-2L(A)R</t>
  </si>
  <si>
    <t>REUBICACION DE BAJADA TRANSFORMADOR DE DISTRIBUCION MONOFASICO 3, 5, 10, 15 KVA</t>
  </si>
  <si>
    <t>REUBICACION ESTRUCTURA SPD-2L(A)</t>
  </si>
  <si>
    <t>REUBICACION DE BAJADA TRANSFORMADOR DE DISTRIBUCION MONOFASICO 25, 37,5, 50, 75  KVA</t>
  </si>
  <si>
    <t>REUBICACION ESTRUCTURA SPD-2L(A)R</t>
  </si>
  <si>
    <t>INSTALACION DE SECCIONADORES PORTAFUSIBLE PARA TRANSFORMADOR 3, 5, 10, 15 KVA</t>
  </si>
  <si>
    <t>INSTALACION ESTRUCTURA SPD-2L(C)</t>
  </si>
  <si>
    <t>INSTALACION DE SECCIONADORES PORTAFUSIBLE PARA TRANSFORMADOR 25, 37,5, 50, 75</t>
  </si>
  <si>
    <t>INSTALACION ESTRUCTURA SPD-2LR(C)</t>
  </si>
  <si>
    <t>RETIRO DE SECCIONADORES PORTAFUSIBLE PARA TRANSFORMADOR 3, 5, 10, 15 KVA</t>
  </si>
  <si>
    <t>RETIRO ESTRUCTURA SPD-2L(C)</t>
  </si>
  <si>
    <t>RETIRO DE SECCIONADORES PORTAFUSIBLE PARA TRANSFORMADOR 25, 37,5, 50, 75</t>
  </si>
  <si>
    <t>RETIRO ESTRUCTURA SPD-2LR(C)</t>
  </si>
  <si>
    <t>REUBICACION DE SECCIONADORES PORTAFUSIBLE PARA TRANSFORMADOR 3, 5, 10, 15 KVA</t>
  </si>
  <si>
    <t>REUBICACION ESTRUCTURA SPD-2L(C)</t>
  </si>
  <si>
    <t>REUBICACION DE SECCIONADORES PORTAFUSIBLE PARA TRANSFORMADOR 25, 37,5, 50, 75</t>
  </si>
  <si>
    <t>REUBICACION ESTRUCTURA SPD-2LR(C)</t>
  </si>
  <si>
    <t>INSTALACION DE LUMINARIA VAPOR SODIO 100 W., 240 V., 60 Hz., C/ACCESORIOS</t>
  </si>
  <si>
    <t>INSTALACION ESTRUCTURA AP(1)-0O(2) 100</t>
  </si>
  <si>
    <t>INSTALACION DE LUMINARIA VAPOR SODIO 150 W., 240 V., 60 Hz., C/ACCESORIOS</t>
  </si>
  <si>
    <t>INSTALACION ESTRUCTURA AP(1)-0O(2)</t>
  </si>
  <si>
    <t>INSTALACION DE LUMINARIA VAPOR SODIO 150 W., 240 V., 60 Hz., C/ACCESORIOS EN FACHADA</t>
  </si>
  <si>
    <t>INSTALACION ESTRUCTURA AP(1)-0F(2)</t>
  </si>
  <si>
    <t xml:space="preserve">INSTALACION DE LUMINARIA VAPOR SODIO 250 W., 240 V., 60 Hz., C/ACCESORIOS </t>
  </si>
  <si>
    <t xml:space="preserve">INSTALACION DE LUMINARIA VAPOR SODIO 400 W., 240 V., 60 Hz., C/ACCESORIOS </t>
  </si>
  <si>
    <t>RETIRO DE LUMINARIA VAPOR SODIO 100 W., 240 V., 60 Hz., C/ACCESORIOS</t>
  </si>
  <si>
    <t>RETIRO DE LUMINARIA VAPOR SODIO 150 W., 240 V., 60 Hz., C/ACCESORIOS</t>
  </si>
  <si>
    <t>RETIRO ESTRUCTURA AP(1)-0O(2)</t>
  </si>
  <si>
    <t>RETIRO DE LUMINARIA VAPOR SODIO 150 W., 240 V., 60 Hz., C/ACCESORIOS EN FACHADA</t>
  </si>
  <si>
    <t>RETIRO ESTRUCTURA AP(1)-0F(2)</t>
  </si>
  <si>
    <t>RETIRO DE LUMINARIA VAPOR SODIO 250 W., 240 V., 60 Hz., C/ACCESORIOS</t>
  </si>
  <si>
    <t>RETIRO DE LUMINARIA VAPOR SODIO 400 W., 240 V., 60 Hz., C/ACCESORIOS</t>
  </si>
  <si>
    <t>RETIRO DE LUMINARIA VAPOR DE MERCURIO 175 W., 240 V., 60 Hz., C/ACCESORIOS</t>
  </si>
  <si>
    <t>CAMBIO DE FOTOCELULA EN LUMINARIA EN LA ZONA URBANA</t>
  </si>
  <si>
    <t>CAMBIO DE FOTOCELULA EN LUMINARIA EN LA ZONA RURAL</t>
  </si>
  <si>
    <t>MANTENIMIENTO DE LUMINARIA VAPOR SODIO HASTA 150 W., 240 V., 60 Hz., C/ACCESORIOS</t>
  </si>
  <si>
    <t>MANTENIMIENTO DE LUMINARIA VAPOR SODIO HASTA 400 W., 240 V., 60 Hz., C/ACCESORIOS.</t>
  </si>
  <si>
    <t>INSTALACION DE CAJA DE POLICARBONATO TIPO ANTIFRAUDE PARA DISTRIBUCION DE ACOMETIDAS</t>
  </si>
  <si>
    <t>RETIRO DE CAJA DE POLICARBONATO TIPO ANTIFRAUDE PARA DISTRIBUCION DE ACOMETIDAS</t>
  </si>
  <si>
    <t>REUBICACION DE CAJA DE POLICARBONATO TIPO ANTIFRAUDE PARA DISTRIBUCION DE ACOMETIDAS</t>
  </si>
  <si>
    <t>EMPALME PREENSAMBLADO 3 CONDUCTORES</t>
  </si>
  <si>
    <t>INSTALACION DE ACOMETIDA CON CONDUCTOR CONCÉNTRICO DE ALUMINIO XLPE 1 KV., SECCIÓN 2 x 6 mm2. SECTOR URBANO / RURAL</t>
  </si>
  <si>
    <t>INSTALACIÓN ESTRUCTURA AC0-0W2x6MM2</t>
  </si>
  <si>
    <t>INSTALACION DE ACOMETIDA CON CONDUCTOR CONCÉNTRICO DE ALUMINIO XLPE 1 KV., SECCIÓN 3 x 6 mm2. SECTOR URBANO / RURAL</t>
  </si>
  <si>
    <t xml:space="preserve">INSTALACIÓN ESTRUCTURA AC0-0W3x6MM2C </t>
  </si>
  <si>
    <t>RETIRO DE ACOMETIDA CON CONDUCTOR CONCÉNTRICO DE ALUMINIO XLPE 1 KV., SECCIÓN 2 x 6 mm2. SECTOR URBANO</t>
  </si>
  <si>
    <t>RETIRO ESTRUCTURA AC0-0W2x6MM2</t>
  </si>
  <si>
    <t>RETIRO DE ACOMETIDA CON CONDUCTOR CONCÉNTRICO DE ALUMINIO XLPE 1 KV., SECCIÓN 2 x 6 mm2. SECTOR RURAL</t>
  </si>
  <si>
    <t>RETIRO ESTRUCTURA AC0-0W2x6MM2C (RU)</t>
  </si>
  <si>
    <t>CAMBIO O REUBICACION DE ACOMETIDA CON CONDUCTOR CONCÉNTRICO DE ALUMINIO XLPE 1 KV., SECCIÓN 2 x 6 mm2. SECTOR URBANO</t>
  </si>
  <si>
    <t>REUBICACION ESTRUCTURA AC0-0W2x6MM2</t>
  </si>
  <si>
    <t>CAMBIO O REUBICACION DE ACOMETIDA CON CONDUCTOR CONCÉNTRICO DE ALUMINIO XLPE 1 KV., SECCIÓN 2 x 6 mm2. SECTOR RURAL</t>
  </si>
  <si>
    <t>REUBICACION ESTRUCTURA AC0-0W2x6MM2C (RU)</t>
  </si>
  <si>
    <t>RETIRO DE ACOMETIDA DUPLEX Y/O CONCENTRICA DE 120 VOLTIOS.</t>
  </si>
  <si>
    <t>RETIRO DE ACOMETIDA TRIPLEX Y/O CONCENTRICA DE 240 VOLTIOS.</t>
  </si>
  <si>
    <t>LEVANTAMIENTO DE INFORMACION DE MEDIDORES</t>
  </si>
  <si>
    <t>INSTALACION DE MEDIDOR MONOFASICO CLASE 100, 120 VOLTIOS, ELECTROMECANICO Y/O ELECTRONICO, INCLUYE INSTALACION DE CAJA DE POLICARBONATO TRANSPARENTE PARA PROTECCION, ACOMETIDA Y PUESTA A TIERRA.</t>
  </si>
  <si>
    <t>INSTALACION ESTRUCTURA MEC-1H100_1A</t>
  </si>
  <si>
    <t>INSTALACION DE MEDIDOR MONOFASICO CLASE 100, 240 VOLTIOS, ELECTROMECANICO Y/O ELECTRONICO, INCLUYE INSTALACION DE CAJA DE POLICARBONATO TRANSPARENTE PARA PROTECCION, ACOMETIDA Y PUESTA A TIERRA.</t>
  </si>
  <si>
    <t>INSTALACION ESTRUCTURA MED-1E100_2A</t>
  </si>
  <si>
    <t>REUBICACION DE CAJA DE PROTECCION, MEDIDOR MONOFASICO CLASE 100, 120 VOLTIOS, ELECTRONICO, MAS LA ACOMETIDA Y LA PUESTA A TIERRA</t>
  </si>
  <si>
    <t>REUBICACION DE CAJA DE PROTECCION, MEDIDOR MONOFASICO CLASE 100, 240 VOLTIOS, ELECTRONICO, MAS LA ACOMETIDA Y LA PUESTA A TIERRA</t>
  </si>
  <si>
    <t>CAMBIO O REUBICACION DE MEDIDOR MONOFASICO CLASE 100, 120 VOLTIOS, ELECTROMECANICO Y/O ELECTRONICO, INCLUYE REUBICACION DE CAJA DE POLICARBONATO TRANSPARENTE PARA PROTECCION, MAS LA PUESTA A TIERRA</t>
  </si>
  <si>
    <t>REUBICACION ESTRUCTURA MEC-1H100_1A</t>
  </si>
  <si>
    <t>CAMBIO O REUBICACION DE MEDIDOR MONOFASICO CLASE 100, 240 VOLTIOS, ELECTROMECANICO Y/O ELECTRONICO, INCLUYE REUBICACION DE CAJA DE POLICARBONATO TRANSPARENTE PARA PROTECCION,  MAS LA PUESTA A TIERRA</t>
  </si>
  <si>
    <t>REUBICACION ESTRUCTURA MED-1E100_2A</t>
  </si>
  <si>
    <t>CAMBIO O INSTALACION DE CONJUNTO DE CONECTORES (Derivador de fase, portafusibles, mensulas, precintos)</t>
  </si>
  <si>
    <t>INSTALACION DE MEDIDOR TRIFASICO, CAJA Y ACOMETIDA</t>
  </si>
  <si>
    <t>RETIRO DE MEDIDOR TRIFASICO, CAJA Y ACOMETIDA</t>
  </si>
  <si>
    <t>CAMBO DE ACOMETIDA TRIFASICA</t>
  </si>
  <si>
    <t>CAMBIO DE CAJA DE DISTRIBUCION</t>
  </si>
  <si>
    <t>CAMBIO DE FUSIBLES EN ACOMETIDA DE RED PREENSAMBLADA EN ZONA URBANA</t>
  </si>
  <si>
    <t>RETIRO DE MEDIDOR MONOFASICO CLASE 100, 120 VOLTIOS, ELECTROMECANICO TIPO BORNERA.</t>
  </si>
  <si>
    <t>RETIRO DE ESTRUCTURA MEC-1H100_1A</t>
  </si>
  <si>
    <t>RETIRO DE MEDIDOR MONOFASICO CLASE 100, 240 VOLTIOS, ELECTROMECANICO TIPO BORNERA.</t>
  </si>
  <si>
    <t>RETIRO DE ESTRUCTURA MED-1E100_2A</t>
  </si>
  <si>
    <t>SUBTOTAL DE MANO DE OBRA</t>
  </si>
  <si>
    <t>MANO DE OBRA</t>
  </si>
  <si>
    <t>SUBTOTAL MATERIALES</t>
  </si>
  <si>
    <t>MATERIALES</t>
  </si>
  <si>
    <t>TRANSPORTE</t>
  </si>
  <si>
    <t>D2:    DISTANCIA AL PROYECTO EN KM EN VIA NO CARROZABLE                                                                                                                                                                                                                                                                                                   (distancia desde la vía carrozable hasta el lugar más cercano del proyecto )</t>
  </si>
  <si>
    <t>D1:     DISTANCIA AL PROYECTO EN KM                                                                                                                                                                                                                                                                                                   (distancia desde las bodegas del Sistema Daule hasta el proyecto por carretera)</t>
  </si>
  <si>
    <t>TRANSPORTE DE POSTE DE FIBRE DE VIDRIO  (INCLUYE CARGA, TRANSPORTE Y DESCARGA)</t>
  </si>
  <si>
    <t>TRANSPORTE DE MATERIALES</t>
  </si>
  <si>
    <t>TRANSPORTE DE MANO DE OBRA</t>
  </si>
  <si>
    <t>SUBTOTAL DE TRANSPORTE</t>
  </si>
  <si>
    <t>C</t>
  </si>
  <si>
    <t>B</t>
  </si>
  <si>
    <t>A</t>
  </si>
  <si>
    <t>D</t>
  </si>
  <si>
    <t>SUBTOTAL DE MATERIAL + MANO DE OBRA (INCLUYE 3% IMPREV)</t>
  </si>
  <si>
    <t>SUBTOTAL DE MANO DE OBRA INCLUYE IMPREVISTO</t>
  </si>
  <si>
    <t>IMPREVISTO POR MATERIALES</t>
  </si>
  <si>
    <t>SUBTOTAL DE MATERIALES INCLUYE IMPREVISTO</t>
  </si>
  <si>
    <t>IMPREVISTO POR MANO DE OBRA</t>
  </si>
  <si>
    <t>IMPREVISTO POR TRANSPORTE</t>
  </si>
  <si>
    <t>SUBTOTAL DE TRANSPORTE INCLUYE IMPREVISTO</t>
  </si>
  <si>
    <t>E</t>
  </si>
  <si>
    <t>SUBTOTAL DE TRANSPORTE (INCLUYE 3% IMPREV)</t>
  </si>
  <si>
    <t>F</t>
  </si>
  <si>
    <t>SUBTOTAL DE PROYECTO (D + E)</t>
  </si>
  <si>
    <t>G</t>
  </si>
  <si>
    <t>COSTOS INDIRECTOS (12% DE F)</t>
  </si>
  <si>
    <t>H</t>
  </si>
  <si>
    <t>VALOR POR IVA (12% DE SUBTOTAL DE D)</t>
  </si>
  <si>
    <t>I</t>
  </si>
  <si>
    <t>TOTAL DEL PROYECTO (F + G + H)</t>
  </si>
  <si>
    <r>
      <t xml:space="preserve">FACTOR DE DISTANCIA    </t>
    </r>
    <r>
      <rPr>
        <b/>
        <sz val="12"/>
        <rFont val="Arial Narrow"/>
        <family val="2"/>
      </rPr>
      <t xml:space="preserve">                                                                                                                                                                                                                                                                                                                                           (DISTANCIA EN KM/600)*(TOTAL MO)</t>
    </r>
  </si>
  <si>
    <t>REGIONAL</t>
  </si>
  <si>
    <t>PROGRAMA</t>
  </si>
  <si>
    <t>AÑO</t>
  </si>
  <si>
    <t>PRESUPUESTOS CONSTRUCCION REDES DE DISTRIBUCION, SECTOR…………………………………………………………………………………………………</t>
  </si>
  <si>
    <t>PRESUPUESTOS CONSTRUCCION REDES DE DISTRIBUCION</t>
  </si>
  <si>
    <t>Cinta electrica autofundente de 19 mm de ancho, 9 metros de longitud</t>
  </si>
  <si>
    <t>Cinta electrica vinilo PVC de 19 mm de ancho, 20 metros de longitud</t>
  </si>
  <si>
    <t>FERUM 2014</t>
  </si>
  <si>
    <t>ACTUALIZACION DE PLANO ELECTRICO DE CLIENTES Y ESTRUCTURAS NUEVAS Y EXISTENTES EN BASE ARCGIS</t>
  </si>
  <si>
    <t>ACTUALIZACION DE PLANO ELECTRICO EN AUTOCAD PRESENTADO EN LAMINA A4</t>
  </si>
  <si>
    <t>LAMINA A4</t>
  </si>
  <si>
    <t>Perno de ojo de acero galvanizado, 16 mm (5/8") de diám. x 254 mm (10") de long., con 4 tuercas, 2 arandelas planas y 2 de presión</t>
  </si>
  <si>
    <t>PRUEBA ELECTRICA DE LAS INSTALACIONES (ENERGIZACION DEL PROYECTO)</t>
  </si>
  <si>
    <t>GLB</t>
  </si>
  <si>
    <t>PRUEBA ELECTRICA DE CADA TRANSFORMADOR (ENERGIZACION)</t>
  </si>
  <si>
    <t>TRANSPORTE DE MATERIALES (COSTO DE MATERIALES-COSTO DE POSTES)*0,5%</t>
  </si>
  <si>
    <t>TRANSPORTE DE MANO DE OBRA (COSTO MANO DE OBRA * FACTOR DISTANCIA)</t>
  </si>
  <si>
    <t>D1:     DISTANCIA AL PROYECTO EN KM                                                                                                                                                                                                                                                                                                   (distancia desde las bodegas del Sistema hasta el proyecto por carretera)</t>
  </si>
  <si>
    <t>UNIDAD DE NEGOCIO GUAYAS LOS RIOS</t>
  </si>
  <si>
    <t xml:space="preserve">SUBTOTAL DE MATERIAL + MANO DE OBRA </t>
  </si>
  <si>
    <t xml:space="preserve">SUBTOTAL DE TRANSPORTE </t>
  </si>
  <si>
    <t>COSTO POR ABONADO</t>
  </si>
  <si>
    <t>Varilla de armar preformada para conductor de Al # 2</t>
  </si>
  <si>
    <t>Varilla de armar preformada para conductor de Al # 1/0</t>
  </si>
  <si>
    <t>Varilla de armar preformada para conductor de Al # 4/0</t>
  </si>
  <si>
    <t>Varilla de armar preformada para conductor de Al # 336,4</t>
  </si>
  <si>
    <t>Conector de compresión, aleación de Al. 3-2/0 : 6-2/0 AWG</t>
  </si>
  <si>
    <t>Conector de compresión, aleación de Al. 4/0-336,4 : 6-336,4 AWG</t>
  </si>
  <si>
    <t>Seccionador de cuchilla o de barra unipolar, clase 15 Kv, 600 Amp</t>
  </si>
  <si>
    <t>Estribo para derivación, aleación Cu Sn #4/0-336,4</t>
  </si>
  <si>
    <t>PROGRAMA FERUM 2016</t>
  </si>
  <si>
    <t>AÑO 2016</t>
  </si>
  <si>
    <t>Caja de policarbonato para proteccion de medidor con Riel DIN 300x220x125 mm</t>
  </si>
  <si>
    <t>Interruptor Termomagnetico Riel DIM 50A/63A 2 Polos</t>
  </si>
  <si>
    <t>Cable Antihurto de Al, AA-8000, cableado, 600 V, XLPE, 3x6 AWG, 7 hilos, chaqueta XLPE</t>
  </si>
  <si>
    <t xml:space="preserve">Mensula termoplástica de retención para cable </t>
  </si>
  <si>
    <t xml:space="preserve">Mensula termoplástica de retención para fachada </t>
  </si>
  <si>
    <t>Conector tip estanco, simple dentado, principal 16 a 95 mm2 (4-3/0 AWG) derivado 4 a 35 mm2 (12 a 2 AWG)</t>
  </si>
  <si>
    <t xml:space="preserve">Portafusible áereo encapsulado, fusible neozed </t>
  </si>
  <si>
    <t>Cartucho fusible neozed</t>
  </si>
  <si>
    <t>Kit de Acometida 240 V</t>
  </si>
  <si>
    <t>Cable Antihurto de Al, AA-8000, cableado, 600 V, XLPE, 3x4 AWG, 7 hilos, chaqueta XLPE</t>
  </si>
  <si>
    <t>Medidor electronico con RC, 2F-3H, kWh, clase 100, tipo bornera, Forma 13 A</t>
  </si>
  <si>
    <t>Tubo 1/2" conduit  EMT para instalaciones electricas</t>
  </si>
  <si>
    <t>Grapa EMT 1/2"</t>
  </si>
  <si>
    <t xml:space="preserve">Conector EMT 1/2" </t>
  </si>
  <si>
    <t>Clavo de acero de 1 1/2" con arandela, tipo HILTI</t>
  </si>
  <si>
    <t>Taco F6</t>
  </si>
  <si>
    <t>Taco F10</t>
  </si>
  <si>
    <t>Tornillo T/P 1x8</t>
  </si>
  <si>
    <t>Tornillo T/P 2x14</t>
  </si>
  <si>
    <t>Varilla de puesta a tierra 5/8"x6' tipo copperweld 254 micras</t>
  </si>
  <si>
    <t>Grillete para varilla de puesta a tierra tipo copperweld</t>
  </si>
  <si>
    <t>Caja de Distribución Principal (Tablero metalico tipo caja 400mmx300mmx200mm para uso exterior IP 55, plancha galvanizada de 1,4 mm espesor, pintura electrostática, puerta, porta candado, cerradura tipo triangulo), Disyuntor principal de 2 polos 70/75 A, 2 juegos de barras de Cu 200 Amp para fases, 1 juego de barras de Cu para neutro y tierra 150 A, 6 aisladores de barras, juegos de terminales talón y pernos para conectar 5 medidores)</t>
  </si>
  <si>
    <t>INSTALACION DE TUBO POSTE GALVANIZADO DE 2 1/2" DE DIAMETRO (INCLUYE MATERIALES, EXCAVACION Y CONSTRUCCION DE PLINTO) - (ZONA URBANA)</t>
  </si>
  <si>
    <t>INSTALACION DE TUBO POSTE GALVANIZADO DE 2 1/2" DE DIAMETRO (INCLUYE MATERIALES, EXCAVACION Y CONSTRUCCION DE PLINTO) - (ZONA RURAL)</t>
  </si>
  <si>
    <t>Tubo de acero galvanizado de 2 1/2" (63 mm) diametro, 2 mm de espesor, 6 m de largo</t>
  </si>
  <si>
    <t>Tubo de acero galvanizado de 2 1/2" (63 mm) diametro, 2 mm de espesor, 3 m de largo</t>
  </si>
  <si>
    <t>LEVANTAMIENTO INFORMACION MEDIDORES (ZONA URBANA)</t>
  </si>
  <si>
    <t>LEVANTAMIENTO INFORMACION MEDIDORES (ZONA RURAL)</t>
  </si>
  <si>
    <t>POSTE Y ABONADO</t>
  </si>
  <si>
    <t>INSTALACION SISTEMA DE MEDICION (CAJA + MEDIDOR + BREAKER DE PROTECCION + ACOMETIDA) - (ZONA URBANA)</t>
  </si>
  <si>
    <t>INSTALACION SISTEMA DE MEDICION (CAJA + MEDIDOR + BREAKER DE PROTECCION + ACOMETIDA) - (ZONA RURAL)</t>
  </si>
  <si>
    <t>CAMBIO O REUBICACION SISTEMA DE MEDICION (CAJA + MEDIDOR + BREAKER DE PROTECCION + ACOMETIDA) - (ZONA URBANA)</t>
  </si>
  <si>
    <t>CAMBIO O REUBICACION SISTEMA DE MEDICION (CAJA + MEDIDOR + BREAKER DE PROTECCION + ACOMETIDA) - (ZONA RURAL)</t>
  </si>
  <si>
    <t>CAMBIO O REUBICACION DE ACOMETIDA (ZONA URBANA)</t>
  </si>
  <si>
    <t>CAMBIO O REUBICACION DE ACOMETIDA (ZONA RURAL)</t>
  </si>
  <si>
    <t>CAMBIO O REUBICACION DE MEDIDOR (CAJA EXISTENTE) - (ZONA URBANA)</t>
  </si>
  <si>
    <t>CAMBIO O REUBICACION DE MEDIDOR (CAJA EXISTENTE) - (ZONA RURAL)</t>
  </si>
  <si>
    <t>RETIRO DE SISTEMA DE MEDICION (CAJA + MEDIDOR + BREAKER DE PROTECCION + ACOMETIDA) - (ZONA URBANA)</t>
  </si>
  <si>
    <t>RETIRO DE SISTEMA DE MEDICION (CAJA + MEDIDOR + BREAKER DE PROTECCION + ACOMETIDA) - (ZONA RURAL)</t>
  </si>
  <si>
    <t>RETIRO DE MEDIDOR ABANDONADO (ZONA URBANA)</t>
  </si>
  <si>
    <t>RETIRO DE MEDIDOR ABANDONADO (ZONA RURAL)</t>
  </si>
  <si>
    <t>RETIRO DE ACOMETIDA ABANDONADA (ZONA URBANA)</t>
  </si>
  <si>
    <t>RETIRO DE ACOMETIDA ABANDONADA (ZONA RURAL)</t>
  </si>
  <si>
    <t>CAMBIO O INSTALACION DE CONJUNTO CONECTORES (ZONA URBANA)</t>
  </si>
  <si>
    <t>CAMBIO O INSTALACION DE CONJUNTO CONECTORES (ZONA RURAL)</t>
  </si>
  <si>
    <t>CAMBIO O INSTALACION DE CAJA DE DISTRIBUCION EN POSTE (ZONA URBANA)</t>
  </si>
  <si>
    <t>CAMBIO O INSTALACION DE CAJA DE DISTRIBUCION EN POSTE (ZONA RURAL)</t>
  </si>
  <si>
    <t>CAMBIO DE FUSIBLES EN ACOMETIDA - RED PREENSAMBLADA (ZONA URBANA)</t>
  </si>
  <si>
    <t>CAMBIO DE FUSIBLES EN ACOMETIDA - RED PREENSAMBLADA (ZONA RURAL)</t>
  </si>
  <si>
    <t>INSTALACION PUESTA A TIERRA SISTEMA DE  MEDICION (ZONA URBANA)</t>
  </si>
  <si>
    <t>INSTALACION PUESTA A TIERRA SISTEMA DE MEDICION (ZONA RURAL)</t>
  </si>
  <si>
    <t>CAMBIO O INSTALACION DE CAJA DE DISTRIBUCION EN FACHADA (ZONA URBANA)</t>
  </si>
  <si>
    <t>CAMBIO O INSTALACION DE CAJA DE DISTRIBUCION EN FACHADA (ZONA RURAL)</t>
  </si>
  <si>
    <t>CAMBIO O INSTALACION DE BREAKERS DE PROTECCION (CAJA EXISTENTE) - (ZONA URBANA)</t>
  </si>
  <si>
    <t>CAMBIO O INSTALACION DE BREAKERS DE PROTECCION (CAJA EXISTENTE) - (ZONA RURAL)</t>
  </si>
  <si>
    <t xml:space="preserve">Conductor cableado de Cu # 10 AWG THHN (unilay) </t>
  </si>
  <si>
    <t>FERUM 2016</t>
  </si>
  <si>
    <t>Luminaria con lámpara de alta presión Na de 100W potencia constante, con brazo para montaje en poste, 240/120V, autocontrolada</t>
  </si>
  <si>
    <t>Luminaria con lámpara de alta presión Na de 150W potencia constante, con brazo para montaje en poste, 240/120V, autocontrolada</t>
  </si>
  <si>
    <t>Conector dentado simple, principal 10 a 95 mm2 (6 - 3/0 AWG), deribado a 1,5 - 10 mm2 (16-6AWG)</t>
  </si>
  <si>
    <t>CABLE CONCÉNTRICO DE COBRE AISLADO TIPO TW 2 x 12 AWG.</t>
  </si>
  <si>
    <t>Poste circular de hormigón armado de 10 m, 400 kg</t>
  </si>
  <si>
    <t>Poste circular de hormigón armado  de 12 m, 500 kg</t>
  </si>
  <si>
    <t>Poste circular de hormigón armado de 14 m, 500 kg</t>
  </si>
  <si>
    <t>Poste circular de hormigón armado de 14 m, 700 kg</t>
  </si>
  <si>
    <t>Poste circular de hormigón armado 10 m, 2000 kg (autosoportante)</t>
  </si>
  <si>
    <t>Poste circular de hormigón armado 12 m, 2000 kg (autosoportante)</t>
  </si>
  <si>
    <t>Poste circular de hormigón armado 14 m, 2500 kg (autosoportante)</t>
  </si>
  <si>
    <t>Poste circular de plástico reforzado con fibra de vidrio, 10 m, 400 kg</t>
  </si>
  <si>
    <t>Poste circular de plástico reforzado con fibra de vidrio, 12 m, 500 kg</t>
  </si>
  <si>
    <t>Poste circular de plástico reforzado con fibra de vidrio, 10 m, 2000 kg  (Autosoportable)</t>
  </si>
  <si>
    <t>Poste circular de plástico reforzado con fibra de vidrio, 12 m, 2000 kg   (Autosoportable)</t>
  </si>
  <si>
    <t>Poste circular de plástico reforzado con fibra de vidrio, 14 m, 2000 kg   (Autosoportable)</t>
  </si>
  <si>
    <t>Poste circular de plástico reforzado con fibra de vidrio, 16m, 2000 kg   (Autosoportable)</t>
  </si>
  <si>
    <t xml:space="preserve">Poste circular de plástico reforzado con fibra de vidrio, 24 m, 2000 kg  </t>
  </si>
  <si>
    <t xml:space="preserve">Conductor de aluminio desnudo  cableado ACSR  # 4 </t>
  </si>
  <si>
    <t>Conductor de aluminio desnudo  cableado ACSR  # 2</t>
  </si>
  <si>
    <t>Conductor de aluminio desnudo  cableado ACSR  # 1/0</t>
  </si>
  <si>
    <t>Conductor de aluminio desnudo  cableado ACSR  #  2/0</t>
  </si>
  <si>
    <t>Conductor de aluminio desnudo  cableado ACSR  #  3/0</t>
  </si>
  <si>
    <t>Conductor de aluminio desnudo  cableado ACSR  #  4/0</t>
  </si>
  <si>
    <t>Cable de Al desnudo cableado ACSR 26/7, No. 266,8 MCM, 33 hilos</t>
  </si>
  <si>
    <t>Cable de Al desnudo cableado ACSR 18/1, No. 336,4 MCM, 19 hilos</t>
  </si>
  <si>
    <t>Cable de Al desnudo cableado ACSR 24/7, No. 477 MCM, 31 hilos</t>
  </si>
  <si>
    <t>Cable de Al desnudo cableado ACSR 26/7, No. 477 MCM, 33 hilos</t>
  </si>
  <si>
    <t>Conductor preensamblado de Al 2 x 35 + 1 x 50 mm2 (Similar a: 2 x 2 + 1 x 1/0 AWG)</t>
  </si>
  <si>
    <t>Conductor preensamblado de Al 2 x 50 + 1 x 50 mm2 (Similar a: 2 x 1/0 + 1 x 1/0 AWG)</t>
  </si>
  <si>
    <t>Conductor preensamblado de Al 2 x 70 + 1 x 50 mm2 (Similar a: 2 x 2/0 + 1 x 1/0 AWG)</t>
  </si>
  <si>
    <t>Conductor preensamblado de Al 2 x 95 + 1 x 50 mm2, (Similar a: 2 x 3/0 + 1 x 1/0 AWG)</t>
  </si>
  <si>
    <t>BLOQUE DE HORMIGON PARA ANCLA, CON AGUJERO DE 20MM, diametro de la base 400mm, altura de la parte cuilindrica 100mm, altura de la parte tronco conica 100mm, diametro de la base superior 150mm</t>
  </si>
  <si>
    <t>Cruceta de acero galvanizado, perfil “L”, universal, 75 x 75 x 6 x 1200 mm (2 61/64 x 2 61/64 x 1/4)</t>
  </si>
  <si>
    <t>Cruceta de acero galvanizado, perfil “L”, universal, 75 x 75 x 6 x 1500 mm (2 61/64 x 2 61/64 x 1/4 )</t>
  </si>
  <si>
    <t>Cruceta de acero galvanizado, perfil “L”, universal, 75 x 75 x 6 x 2000 mm (2 61/64 x 2 61/64 x 1/4)</t>
  </si>
  <si>
    <t>Cruceta de acero galvanizado, universal, perfil “L” 75 x 75 x 6 x 2400 mm (2 61/64 x 261/64 x 1/4")</t>
  </si>
  <si>
    <t>Cruceta de acero galvanizado, universal, perfil “L” 75 x 75 x 6 x 4300 mm (2 61/64 x 261/64 x 1/4")</t>
  </si>
  <si>
    <t>Pie de amigo de acero, perfil "L" de 38x38x6x700mm</t>
  </si>
  <si>
    <t>Pie de amigo de acero, perfil "L" de 38x38x6x1500mm</t>
  </si>
  <si>
    <t>Pie de amigo de acero galvanizado, perfil "L" de 38x38x6x1800mm</t>
  </si>
  <si>
    <t>c/u</t>
  </si>
  <si>
    <t xml:space="preserve">Abrazadera de acero galvanizado, pletina (3 pernos, 38 x 6 x 160 reforzada para montaje de transformador </t>
  </si>
  <si>
    <t>Abrazadera de acero galvanizado, pletina, simple (3 pernos), 38 x 4 x 140 - 160 mm (1 1/2 x 11/64 x 5 1/2 - 6 1/2")</t>
  </si>
  <si>
    <t>Abrazadera de acero galvanizado, pletina, simple (3 pernos), 38 x 4 x 160 - 190 mm (1 1/ 2 x 11/4 x 6 1/2 - 7 1/2")</t>
  </si>
  <si>
    <t>Abrazadera de acero galvanizado, pletina, doble (4 pernos), 38 x 4 x 140 - 160 mm (1 1/2 x 11/64 x 5 1/2 - 6 1/2")</t>
  </si>
  <si>
    <t>Abrazadera de acero galvanizado, pletina, doble (4 pernos), 38 x 4 x 160 - 190 mm (1 1/2 x 11/64 x 6 1/2 - 7 1/2")</t>
  </si>
  <si>
    <t>Bastidor (rack) de acero galvanizado, 1 vía, 38 x 4 mm (1 1/2 x 11/64") con Base</t>
  </si>
  <si>
    <t>Bastidor (rack) de acero galvanizado, 3 vías, 38 x 4 mm (1 1/2 x 11/64")</t>
  </si>
  <si>
    <t>Grapa angular apernada de aleación de Al 5,08 - 15,75 mm (6 - 4/0 AWG)</t>
  </si>
  <si>
    <t>Grapa angular apernada de aleación de Al 10,16 - 21,59 mm  (1/0 - 477 MCM)</t>
  </si>
  <si>
    <t>Grapa angular apernada de aleación de Al 12,7 - 26,42 mm, (3/0 - 636 MCM)</t>
  </si>
  <si>
    <t>Grapa terminal apernada tipo pistola, de aleación de Al, 6 - 4/0 Conductor ACSR</t>
  </si>
  <si>
    <t>Grapa terminal apernada tipo pistola, de aleación de Al 6 - 3/0 Conductor ACSR</t>
  </si>
  <si>
    <t>Grapa terminal apernada tipo pistola, de aleación de Al 2 - 336,4 (26/7) Conductor ACSR</t>
  </si>
  <si>
    <t>Grapa terminal apernada tipo pistola, de aleación de Al 3/0 - 556,6 (18/1) Conductor ACSR</t>
  </si>
  <si>
    <t>Conductor de Cu, aislado PVC 600V, Tipo TW, No.14 AWG,  SOLIDO</t>
  </si>
  <si>
    <t>Conductor de Cu, aislado PVC 600V, Tipo THHN, No. 6 AWG, 7 hilos</t>
  </si>
  <si>
    <t>Conductor de Cu, aislado PVC 600V, Tipo THHN, No. 4 AWG, 7 hilos</t>
  </si>
  <si>
    <t>Conductor de Cu, aislado PVC 600V, Tipo THHN, No. 2 AWG, 19 hilos</t>
  </si>
  <si>
    <t>Conductor de Cu, aislado PVC 600V, Tipo THHN, No. 1/0 AWG, 19 hilos</t>
  </si>
  <si>
    <t>Conductor de Cu, aislado PVC 600V, Tipo THHN, No. 2/0 AWG, 19 hilos</t>
  </si>
  <si>
    <t>Conductor de Cu, aislado PVC 600V, Tipo THHN, No. 3/0 AWG, 19 hilos</t>
  </si>
  <si>
    <t>Conductor de Cu, aislado PVC 600V, Tipo THHN, No. 4/0 AWG, 19 hilos</t>
  </si>
  <si>
    <t>n</t>
  </si>
  <si>
    <t>Cable de Cu, desnudo, cableado suave, 8 AWG, 7 hilos</t>
  </si>
  <si>
    <t>Cable de Cu, desnudo, cableado suave, 6 AWG, 7 hilos</t>
  </si>
  <si>
    <t>Cable de Cu, desnudo, cableado suave, 4 AWG, 7 hilos</t>
  </si>
  <si>
    <t>Cable de Cu, desnudo, cableado suave, 2 AWG, 19 hilos</t>
  </si>
  <si>
    <t>Seccionador  tipo abierto, clase 15 kV, 100 A, con dispositivo rompearco</t>
  </si>
  <si>
    <t>Seccionador  tipo abierto, clase 15 kV, 200 A, con dispositivo rompearco</t>
  </si>
  <si>
    <t>Seccionador  tipo abierto, clase 27 kV, 100 A, con dispositivo rompearco</t>
  </si>
  <si>
    <t>Seccionador tipo abierto, clase 15 kV, 100 A</t>
  </si>
  <si>
    <t>Seccionador tipo abierto, clase 15 kV, 200 A</t>
  </si>
  <si>
    <t>Seccionador tipo abierto, clase 27 kV, 100 A</t>
  </si>
  <si>
    <t>Seccionador tipo abierto, clase 27 kV, 200 A</t>
  </si>
  <si>
    <t xml:space="preserve">Estribo de aleación Cu- Sn, para derivación </t>
  </si>
  <si>
    <t>Grapa de aleación de AL en caliente , derivación para línea en caliente, 6 a 2/0</t>
  </si>
  <si>
    <t>Grapa de aleación de AL en caliente , derivación para línea en caliente, 2 a 4/0</t>
  </si>
  <si>
    <t>Grapa de aleación AL  en caliente , derivación para línea en caliente, 4/0 a 250 MCM</t>
  </si>
  <si>
    <t>Tirafusible cabeza removible, tipo H, 1 A</t>
  </si>
  <si>
    <t>Tirafusible cabeza removible, tipo H, 3 A</t>
  </si>
  <si>
    <t>Tirafusible cabeza removible, tipo H, 5 A</t>
  </si>
  <si>
    <t>Tirafusible cabeza removible, tipo H, 6 A</t>
  </si>
  <si>
    <t>Tirafusible cabeza removible, tipo H, 8 A</t>
  </si>
  <si>
    <t>Tirafusible cabeza removible, tipo H, 10 A</t>
  </si>
  <si>
    <t>Tirafusible cabeza removible, tipo K, 15A</t>
  </si>
  <si>
    <t>Tirafusible cabeza removible, tipo K, 20A</t>
  </si>
  <si>
    <t>Tirafusible cabeza removible, tipo K, 25A</t>
  </si>
  <si>
    <t>Tirafusible cabeza removible, tipo K, 30A</t>
  </si>
  <si>
    <t>Tirafusible cabeza removible, tipo K, 40A</t>
  </si>
  <si>
    <t>Tirafusible cabeza removible, tipo K, 50A</t>
  </si>
  <si>
    <t>Aislador tipo espiga (pin), de porcelana, clase ANSI 56-1, 25 kV</t>
  </si>
  <si>
    <t>Aislador de suspensión, de porcelana, clase ANSI 52-1, 15 KV</t>
  </si>
  <si>
    <t xml:space="preserve">Aislador tipo suspensión, polímero ANSI DS - 28 (550 mm) </t>
  </si>
  <si>
    <t>Aislador tipo rollo, de porcelana, clase ANSI 53-2, 0,25 kV</t>
  </si>
  <si>
    <t>IZADO DE POSTES H.A. DE 9 a 12 M, CON GRUA</t>
  </si>
  <si>
    <t>IZADO DE POSTES H.A. DE 14 M, CON GRUA</t>
  </si>
  <si>
    <t>MOVILIZACION A  SITIO - IZADO DE POSTES 9M-12M  H.A. A MANO</t>
  </si>
  <si>
    <t>MOVILIZACION  A SITIO - IZADO DE POSTES 14M  H.A. A MANO</t>
  </si>
  <si>
    <t xml:space="preserve">MOVILIZACION A SITIO - IZADO DE POSTE PLASTICO REFORZADO CON FIBRA DE VIDRIO DE 10 a 12 M, A MANO </t>
  </si>
  <si>
    <t xml:space="preserve">MOVILIZACION A SITIO - IZADO DE POSTE PLASTICO REFORZADO CON FIBRA DE VIDRIO DE 14 M, A MANO </t>
  </si>
  <si>
    <t xml:space="preserve">MOVILIZACION A SITIO - IZADO DE POSTE PLASTICO REFORZADO CON FIBRA DE VIDRIO DE 16 hasta 24 M, A MANO </t>
  </si>
  <si>
    <t>RETIRO DE POSTES H.A. DE 9 a 12 M, CON GRUA</t>
  </si>
  <si>
    <t>RETIRO DE POSTES H.A. DE 14 M, CON GRUA</t>
  </si>
  <si>
    <t>RETIRO DE POSTES 9M-12M  H.A. A MANO</t>
  </si>
  <si>
    <t>RETIRO DE POSTES 14M  H.A. A MANO</t>
  </si>
  <si>
    <t xml:space="preserve">RETIRO DE POSTE PLASTICO REFORZADO CON FIBRA DE VIDRIO DE 10 a 12 M, A MANO </t>
  </si>
  <si>
    <t>CARGA, TRANSPORTE Y DESCARGA DE POSTES H.A. 9 A 12 M</t>
  </si>
  <si>
    <t>CARGA, TRANSPORTE Y DESCARGA DE POSTES H.A. 14 M</t>
  </si>
  <si>
    <t>CARGA, TRANSPORTE Y DESCARGA DE POSTES DE FIBRA DE VIDRIO</t>
  </si>
  <si>
    <t>INSTALACIÓN DE LUMINARIAS HASTA 150W</t>
  </si>
  <si>
    <t>INSTALACIÓN DE LUMINARIAS 250W</t>
  </si>
  <si>
    <t>INSTALACIÓN DE LUMINARIAS 400W</t>
  </si>
  <si>
    <t>RETIRO DE LUMINARIAS HASTA 150W</t>
  </si>
  <si>
    <t>RETIRO DE LUMINARIAS 250W</t>
  </si>
  <si>
    <t>RETIRO DE LUMINARIAS 400W</t>
  </si>
  <si>
    <t>Luminaria con lámpara de alta presión Na de 250W doble nivel de potencia, con brazo para montaje en poste, 240/120V</t>
  </si>
  <si>
    <t>Luminaria con lámpara de alta presión Na de 400W doble nivel de potencia, con brazo para montaje en poste, 240/120V.</t>
  </si>
  <si>
    <t>INSTALACION DE TRANSFORMADOR MONOFASICO, SECCIONAMIENTO, BAJANTE Y PUESTA A TIERRA ( HASTA 25 KVA)</t>
  </si>
  <si>
    <t>INSTALACION DE TRANSFORMADOR MONOFASICO, SECCIONAMIENTO, BAJANTE Y PUESTA A TIERRA ( DE 37,5 HASTA 75 KVA)</t>
  </si>
  <si>
    <t>RETIRO DE TRANSFORMADOR MONOFASICO, SECCIONAMIENTO, BAJANTE Y PUESTA A TIERRA ( HASTA 25 KVA)</t>
  </si>
  <si>
    <t>RETIRO DE TRANSFORMADOR MONOFASICO, SECCIONAMIENTO, BAJANTE Y PUESTA A TIERRA ( DE 37,5 HASTA 75 KVA)</t>
  </si>
  <si>
    <t>TENDIDO, REGULADO Y AMARRE DE CONDUCTOR  # 4 AWG.</t>
  </si>
  <si>
    <t>km</t>
  </si>
  <si>
    <t>TENDIDO, REGULADO Y AMARRE DE CONDUCTOR  # 2 AWG.</t>
  </si>
  <si>
    <t>TENDIDO, REGULADO Y AMARRE DE CONDUCTOR  # 1/0 AWG.</t>
  </si>
  <si>
    <t>TENDIDO, REGULADO Y AMARRE DE CONDUCTOR  # 2/0 AWG.</t>
  </si>
  <si>
    <t>TENDIDO, REGULADO Y AMARRE DE CONDUCTOR  # 3/0 AWG.</t>
  </si>
  <si>
    <t>TENDIDO, REGULADO Y AMARRE DE CONDUCTOR  # 4/0 AWG.</t>
  </si>
  <si>
    <t xml:space="preserve">TENDIDO, REGULADO Y AMARRE DE CONDUCTOR AWG 266 MCM </t>
  </si>
  <si>
    <t xml:space="preserve">TENDIDO, REGULADO Y AMARRE DE CONDUCTOR AWG 300 MCM </t>
  </si>
  <si>
    <t>TENDIDO Y REGULADO DE CABLE PREENSAMBLADO 2X35+1X50 mm</t>
  </si>
  <si>
    <t>TENDIDO Y REGULADO DE CABLE PREENSAMBLADO 2X50+1X50 mm</t>
  </si>
  <si>
    <t>RETIRO DE CABLE PREENSAMBLADO 2X35+1X50 mm</t>
  </si>
  <si>
    <t>RETIRO DE CABLE PREENSAMBLADO 2X50+1X50 mm</t>
  </si>
  <si>
    <t>RETIRO DE CONDUCTOR  # 4 AWG.</t>
  </si>
  <si>
    <t>RETIRO DE CONDUCTOR  # 2 AWG.</t>
  </si>
  <si>
    <t>RETIRO DE CONDUCTOR  # 1/0 AWG.</t>
  </si>
  <si>
    <t>RETIRO DE CONDUCTOR  # 2/0 AWG.</t>
  </si>
  <si>
    <t>RETIRO DE CONDUCTOR  # 3/0 AWG.</t>
  </si>
  <si>
    <t>RETIRO DE CONDUCTOR  # 4/0 AWG.</t>
  </si>
  <si>
    <t xml:space="preserve">RETIRO DE CONDUCTOR AWG 266 MCM </t>
  </si>
  <si>
    <t xml:space="preserve">RETIRO DE CONDUCTOR AWG 300 MCM </t>
  </si>
  <si>
    <t>INSTALACIÓN DE SECCIONAMIENTO 1F</t>
  </si>
  <si>
    <t>INSTALACIÓN DE SECCIONAMIENTO 3F</t>
  </si>
  <si>
    <t>INSTALACIÓN DE PARARRAYO 1F</t>
  </si>
  <si>
    <t>INSTALACIÓN DE PARARRAYO 3F</t>
  </si>
  <si>
    <t>RETIRO DE SECCIONAMIENTO 1F</t>
  </si>
  <si>
    <t>RETIRO DE SECCIONAMIENTO 3F</t>
  </si>
  <si>
    <t>RETIRO DE PARARRAYO 1F</t>
  </si>
  <si>
    <t>RETIRO DE PARARRAYO 3F</t>
  </si>
  <si>
    <t>EXCAVACION PARA ANCLAS TERRENO NORMAL</t>
  </si>
  <si>
    <t>EXCAVACION PARA ANCLAS TERRENO DURO</t>
  </si>
  <si>
    <t>EXCAVACION PARA ANCLAS TERRENO ROCOSO</t>
  </si>
  <si>
    <t>EXCAVACION PARA ANCLAS TERRENO ESPECIAL (DINAMITA)</t>
  </si>
  <si>
    <t>EXCAVACION PARA POSTES TERRENO NORMAL</t>
  </si>
  <si>
    <t>EXCAVACION PARA POSTES TERRENO DURO</t>
  </si>
  <si>
    <t>EXCAVACION PARA POSTES TERRENO ROCOSO</t>
  </si>
  <si>
    <t>EXCAVACION PARA POSTES TERRENO ESPECIAL (DINAMITA)</t>
  </si>
  <si>
    <t>INSTALACIÓN DE TENSORES OTS , A TIERRA SIMPLE    (INST. CABLE TENSOR Y ACCESORIOS)</t>
  </si>
  <si>
    <t>INSTALACIÓN DE TENSORES  OTD, A TIERRA DOBLE    (INST. CABLE TENSOR Y ACCESORIOS)</t>
  </si>
  <si>
    <t>INSTALACIÓN DE TENSORES  OFS, FAROL  SIMPLE    (INST. CABLE TENSOR Y ACCESORIOS)</t>
  </si>
  <si>
    <t>INSTALACIÓN DE TENSORES  OFD, FAROL  DOBLE  (INST. CABLE TENSOR Y ACCESORIOS)</t>
  </si>
  <si>
    <t>INSTALACIÓN DE TENSORES  OPS, POSTE  A POSTE  SIMPLE (INST. CABLE TENSOR Y ACCESORIOS)</t>
  </si>
  <si>
    <t>INSTALACIÓN DE TENSORES  OPD,  POSTE A POSTE DOBLE  (INST. CABLE TENSOR Y ACCESORIOS)</t>
  </si>
  <si>
    <t>INSTALACIÓN DE TENSORES  OVS,  EN V A TIERRA - SIMPLE  (INST. CABLE TENSOR Y ACCESORIOS)</t>
  </si>
  <si>
    <t>INSTALACIÓN DE TENSORES  OSS,  POS A POSTE EN V SIMPLE  (INST. CABLE TENSOR Y ACCESORIOS)</t>
  </si>
  <si>
    <t xml:space="preserve">RETIRO DE TENSORES OTS , A TIERRA SIMPLE   </t>
  </si>
  <si>
    <t xml:space="preserve">RETIRO DE TENSORES  OTD, A TIERRA DOBLE   </t>
  </si>
  <si>
    <t xml:space="preserve">RETIRO DE TENSORES  OFS, FAROL  SIMPLE    </t>
  </si>
  <si>
    <t xml:space="preserve">RETIRO DE TENSORES  OFD, FAROL  DOBLE  </t>
  </si>
  <si>
    <t xml:space="preserve">RETIRO DE TENSORES  OPS, POSTE  A POSTE  SIMPLE </t>
  </si>
  <si>
    <t xml:space="preserve">RETIRO DE TENSORES  OPD,  POSTE A POSTE DOBLE </t>
  </si>
  <si>
    <t xml:space="preserve">RETIRO DE TENSORES  OVS,  EN V A TIERRA - SIMPLE  </t>
  </si>
  <si>
    <t xml:space="preserve">RETIRO DE TENSORES  OSS,  POS A POSTE EN V SIMPLE </t>
  </si>
  <si>
    <t>INSTALACION DE ESTRUCTURA 1CP</t>
  </si>
  <si>
    <t>INSTALACION DE ESTRUCTURA 1CA</t>
  </si>
  <si>
    <t>INSTALACION DE ESTRUCTURA 1CR</t>
  </si>
  <si>
    <t>INSTALACION DE ESTRUCTURA 1CD</t>
  </si>
  <si>
    <t>INSTALACION DE ESTRUCTURA 1BA</t>
  </si>
  <si>
    <t>INSTALACION DE ESTRUCTURA 1BD</t>
  </si>
  <si>
    <t>INSTALACION DE ESTRUCTURA 1VP</t>
  </si>
  <si>
    <t>INSTALACION DE ESTRUCTURA 1VA</t>
  </si>
  <si>
    <t>INSTALACION DE ESTRUCTURA 1VR</t>
  </si>
  <si>
    <t>INSTALACION DE ESTRUCTURA  1VD</t>
  </si>
  <si>
    <t>RETIRO DE ESTRUCTURA 1CP</t>
  </si>
  <si>
    <t>RETIRO DE ESTRUCTURA 1CA</t>
  </si>
  <si>
    <t>RETIRO DE ESTRUCTURA 1CR</t>
  </si>
  <si>
    <t>RETIRO DE ESTRUCTURA 1CD</t>
  </si>
  <si>
    <t>RETIRO DE ESTRUCTURA 1BA</t>
  </si>
  <si>
    <t>RETIRO DE ESTRUCTURA 1BD</t>
  </si>
  <si>
    <t>RETIRO DE ESTRUCTURA 1VP</t>
  </si>
  <si>
    <t>RETIRO DE ESTRUCTURA 1VA</t>
  </si>
  <si>
    <t>RETIRO DE ESTRUCTURA 1VR</t>
  </si>
  <si>
    <t>RETIRO DE ESTRUCTURA  1VD</t>
  </si>
  <si>
    <t>INSTALACION DE ESTRUCTURA RED PREENSAMBLADA TIPO  IPP3 (PASANTE O TANGENTE CON 3 CONDUCTORES)</t>
  </si>
  <si>
    <t>INSTALACION DE ESTRUCTURA RED PREENSAMBLADA TIPO IPA3 (ANGULAR CON TRES CONDUCTORES)</t>
  </si>
  <si>
    <t>INSTALACION DE ESTRUCTURA RED PREENSAMBLADA TIPO IPR3 (RETENSIÓN O TERMINAL, CON 3 CONDUCTORES)</t>
  </si>
  <si>
    <t>INSTALACION DE ESTRUCTURA RED PREENSAMBLADA TIPO IPD3 (DOBLE RETENCIÓN O DOBLE TERMINAL, CON 3 CONDUCTORES)</t>
  </si>
  <si>
    <t>RETIRO DE ESTRUCTURA RED PREENSAMBLADA TIPO  IPP3 (PASANTE O TANGENTE CON 3 CONDUCTORES)</t>
  </si>
  <si>
    <t>RETIRO DE ESTRUCTURA RED PREENSAMBLADA TIPO IPA3 (ANGULAR CON TRES CONDUCTORES)</t>
  </si>
  <si>
    <t>RETIRO DE ESTRUCTURA RED PREENSAMBLADA TIPO IPR3 (RETENSIÓN O TERMINAL, CON 3 CONDUCTORES)</t>
  </si>
  <si>
    <t>RETIRO DE ESTRUCTURA RED PREENSAMBLADA TIPO IPD3 (DOBLE RETENCIÓN O DOBLE TERMINAL, CON 3 CONDUCTORES)</t>
  </si>
  <si>
    <t>INSTALACION DE ESTRUCTURA TIPO 3CP</t>
  </si>
  <si>
    <t>INSTALACION DE ESTRUCTURA TIPO 3CA</t>
  </si>
  <si>
    <t>INSTALACION DE ESTRUCTURA TIPO 3CR</t>
  </si>
  <si>
    <t>INSTALACION DE ESTRUCTURA TIPO 3CD</t>
  </si>
  <si>
    <t>INSTALACION DE ESTRUCTURA TIPO 3VP</t>
  </si>
  <si>
    <t>INSTALACION DE ESTRUCTURA TIPO 3VA</t>
  </si>
  <si>
    <t>INSTALACION DE ESTRUCTURA TIPO 3VR</t>
  </si>
  <si>
    <t>INSTALACION DE ESTRUCTURA TIPO 3VD</t>
  </si>
  <si>
    <t>INSTALACION DE ESTRUCTURA TIPO 3SP</t>
  </si>
  <si>
    <t>INSTALACION DE ESTRUCTURA TIPO 3SA</t>
  </si>
  <si>
    <t>INSTALACION DE ESTRUCTURA TIPO 3SR</t>
  </si>
  <si>
    <t>INSTALACION DE ESTRUCTURA TIPO 3SD</t>
  </si>
  <si>
    <t>INSTALACION DE ESTRUCTURA TIPO 3BA</t>
  </si>
  <si>
    <t>INSTALACION DE ESTRUCTURA TIPO 3BD</t>
  </si>
  <si>
    <t>RETIRO DE ESTRUCTURA TIPO 3CP</t>
  </si>
  <si>
    <t>RETIRO DE ESTRUCTURA TIPO 3CA</t>
  </si>
  <si>
    <t>RETIRO DE ESTRUCTURA TIPO 3CR</t>
  </si>
  <si>
    <t>RETIRO DE ESTRUCTURA TIPO 3CD</t>
  </si>
  <si>
    <t>RETIRO DE ESTRUCTURA TIPO 3VP</t>
  </si>
  <si>
    <t>RETIRO DE ESTRUCTURA TIPO 3VA</t>
  </si>
  <si>
    <t>RETIRO DE ESTRUCTURA TIPO 3VR</t>
  </si>
  <si>
    <t>RETIRO DE ESTRUCTURA TIPO 3VD</t>
  </si>
  <si>
    <t>RETIRO DE ESTRUCTURA TIPO 3SP</t>
  </si>
  <si>
    <t>RETIRO DE ESTRUCTURA TIPO 3SA</t>
  </si>
  <si>
    <t>RETIRO DE ESTRUCTURA TIPO 3SR</t>
  </si>
  <si>
    <t>RETIRO DE ESTRUCTURA TIPO 3SD</t>
  </si>
  <si>
    <t>RETIRO DE ESTRUCTURA TIPO 3BA</t>
  </si>
  <si>
    <t>RETIRO DE ESTRUCTURA TIPO 3BD</t>
  </si>
  <si>
    <t>INSTALACION DE ESTRUCTURA TIPO  1EP</t>
  </si>
  <si>
    <t>INSTALACION DE ESTRUCTURA TIPO 1ER</t>
  </si>
  <si>
    <t>INSTALACION DE ESTRUCTURA TIPO 1ED</t>
  </si>
  <si>
    <t>INSTALACION DE ESTRUCTURA TIPO 2EP</t>
  </si>
  <si>
    <t>INSTALACION DE ESTRUCTURA TIPO 2ER</t>
  </si>
  <si>
    <t>INSTALACION DE ESTRUCTURA TIPO 2ED</t>
  </si>
  <si>
    <t>INSTALACION DE ESTRUCTURA TIPO 3EP</t>
  </si>
  <si>
    <t>INSTALACION DE ESTRUCTURA TIPO 3ER</t>
  </si>
  <si>
    <t>INSTALACION DE ESTRUCTURA TIPO 3ED</t>
  </si>
  <si>
    <t>INSTALACION DE ESTRUCTURA TIPO 4EP</t>
  </si>
  <si>
    <t>INSTALACION DE ESTRUCTURA TIPO 4ER</t>
  </si>
  <si>
    <t>INSTALACION DE ESTRUCTURA TIPO 4ED</t>
  </si>
  <si>
    <t>RETIRO DE ESTRUCTURA TIPO  1EP</t>
  </si>
  <si>
    <t>RETIRO DE ESTRUCTURA TIPO 1ER</t>
  </si>
  <si>
    <t>RETIRO DE ESTRUCTURA TIPO 1ED</t>
  </si>
  <si>
    <t>RETIRO DE ESTRUCTURA TIPO 2EP</t>
  </si>
  <si>
    <t>RETIRO DE ESTRUCTURA TIPO 2ER</t>
  </si>
  <si>
    <t>RETIRO DE ESTRUCTURA TIPO 2ED</t>
  </si>
  <si>
    <t>RETIRO DE ESTRUCTURA TIPO 3EP</t>
  </si>
  <si>
    <t>RETIRO DE ESTRUCTURA TIPO 3ER</t>
  </si>
  <si>
    <t>RETIRO DE ESTRUCTURA TIPO 3ED</t>
  </si>
  <si>
    <t>RETIRO DE ESTRUCTURA TIPO 4EP</t>
  </si>
  <si>
    <t>RETIRO DE ESTRUCTURA TIPO 4ER</t>
  </si>
  <si>
    <t>RETIRO DE ESTRUCTURA TIPO 4ED</t>
  </si>
  <si>
    <t>INSTALACION DE ESTRUCTURA TIPO 2CP</t>
  </si>
  <si>
    <t>INSTALACION DE ESTRUCTURA TIPO 2CA</t>
  </si>
  <si>
    <t>INSTALACION DE ESTRUCTURA TIPO 2CR</t>
  </si>
  <si>
    <t>INSTALACION DE ESTRUCTURA TIPO 2CD</t>
  </si>
  <si>
    <t>INSTALACION DE ESTRUCTURA TIPO 2VP</t>
  </si>
  <si>
    <t>INSTALACION DE ESTRUCTURA TIPO 2VA</t>
  </si>
  <si>
    <t>INSTALACION DE ESTRUCTURA TIPO 2VR</t>
  </si>
  <si>
    <t>INSTALACION DE ESTRUCTURA TIPO 2VD</t>
  </si>
  <si>
    <t>INSTALACION DE ESTRUCTURA TIPO 2SP</t>
  </si>
  <si>
    <t>INSTALACION DE ESTRUCTURA TIPO 2SA</t>
  </si>
  <si>
    <t>INSTALACION DE ESTRUCTURA TIPO 2SR</t>
  </si>
  <si>
    <t>INSTALACION DE ESTRUCTURA TIPO 2SD</t>
  </si>
  <si>
    <t>INSTALACION DE ESTRUCTURA TIPO 2BA</t>
  </si>
  <si>
    <t>INSTALACION DE ESTRUCTURA TIPO 2BD</t>
  </si>
  <si>
    <t>RETIRO DE ESTRUCTURA TIPO 2CP</t>
  </si>
  <si>
    <t>RETIRO DE ESTRUCTURA TIPO 2CA</t>
  </si>
  <si>
    <t>RETIRO DE ESTRUCTURA TIPO 2CR</t>
  </si>
  <si>
    <t>RETIRO DE ESTRUCTURA TIPO 2CD</t>
  </si>
  <si>
    <t>RETIRO DE ESTRUCTURA TIPO 2VP</t>
  </si>
  <si>
    <t>RETIRO DE ESTRUCTURA TIPO 2VA</t>
  </si>
  <si>
    <t>RETIRO DE ESTRUCTURA TIPO 2VR</t>
  </si>
  <si>
    <t>RETIRO DE ESTRUCTURA TIPO 2VD</t>
  </si>
  <si>
    <t>RETIRO DE ESTRUCTURA TIPO 2SP</t>
  </si>
  <si>
    <t>RETIRO DE ESTRUCTURA TIPO 2SA</t>
  </si>
  <si>
    <t>RETIRO DE ESTRUCTURA TIPO 2SR</t>
  </si>
  <si>
    <t>RETIRO DE ESTRUCTURA TIPO 2SD</t>
  </si>
  <si>
    <t>RETIRO DE ESTRUCTURA TIPO 2BA</t>
  </si>
  <si>
    <t>RETIRO DE ESTRUCTURA TIPO 2BD</t>
  </si>
  <si>
    <t xml:space="preserve">DESBROCE ZONA CON ALTA VEGETACIÓN </t>
  </si>
  <si>
    <t xml:space="preserve">DESBROCE ZONA  CON  POCA VEGETACIÓN </t>
  </si>
  <si>
    <t>REPLANTEO (Urbano marginal, incluye planos físicos y digitales)</t>
  </si>
  <si>
    <t>REPLANTEO (Zona Rural ,incluye planos físicos y digitales)</t>
  </si>
  <si>
    <t>EMPALME PREENSAMBLADO 4 CONDUCTORES  (DERIVACIONES)</t>
  </si>
  <si>
    <t>EMPALME PREENSAMBLADO 3 CONDUCTORES  (DERIVACIONES)</t>
  </si>
  <si>
    <t>EMPALME PREENSAMBLADO 2 CONDUCTORES (DERIVACIONES)</t>
  </si>
  <si>
    <t>VINCULACIÓN PREENSAMBLADO 4 CONDUCTORES (CRUCE AEREO)</t>
  </si>
  <si>
    <t>VINCULACIÓN PREENSAMBLADO 3 CONDUCTORES (CRUCE AEREO)</t>
  </si>
  <si>
    <t>VINCULACIÓN PREENSAMBLADO 2 CONDUCTORES (CRUCE AEREO)</t>
  </si>
  <si>
    <t>Caja de policarbonato para distribucion de acometidas - 150A - 8 salidas</t>
  </si>
  <si>
    <t>u</t>
  </si>
  <si>
    <t>RETIRO DE CAJA DE DISTRIBUCION EN POSTE (ZONA URBANA)</t>
  </si>
  <si>
    <t>RETIRO DE CAJA DE DISTRIBUCION EN POSTE (ZONA RURAL)</t>
  </si>
  <si>
    <t>APLOMADA DE POSTES H.A. DE 9 a 12 M, CON GRUA</t>
  </si>
  <si>
    <t>APLOMADA DE POSTES H.A. DE 14 M, CON GRUA</t>
  </si>
  <si>
    <t>APLOMADA DE POSTES 9M-12M  H.A. A MANO</t>
  </si>
  <si>
    <t>APLOMADA DE POSTES 14M  H.A. A MANO</t>
  </si>
  <si>
    <t>INSTALACIÓN DE PUESTA A TIERRA (RED PREENSAMBLADA O TRANSFORMADOR)</t>
  </si>
  <si>
    <t>RETIRO DE PUESTA A TIERRA (RED PREENSAMBLADA O TRANSFORMADOR)</t>
  </si>
  <si>
    <t>READECUACION DE CABLE PREENSAMBLADO 2X35+1X50 mm EXISTENTE</t>
  </si>
  <si>
    <t>READECUACION DE CABLE PREENSAMBLADO 2X50+1X50 mm EXISTENTE</t>
  </si>
  <si>
    <t>READECUACION DE CONDUCTOR  # 4 AWG EXISTENTE</t>
  </si>
  <si>
    <t>READECUACION DE CONDUCTOR  # 2 AWG EXISTENTE</t>
  </si>
  <si>
    <t>READECUACION DE CONDUCTOR  # 1/0 AWG EXISTENTE</t>
  </si>
  <si>
    <t>READECUACION DE CONDUCTOR  # 2/0 AWG EXISTENTE</t>
  </si>
  <si>
    <t>READECUACION DE CONDUCTOR  # 3/0 AWG EXISTENTE</t>
  </si>
  <si>
    <t>READECUACION DE CONDUCTOR  # 4/0 AWG EXISTENTE</t>
  </si>
  <si>
    <t xml:space="preserve">READECUACION DE CONDUCTOR AWG 266 MCM EXISTENTE </t>
  </si>
  <si>
    <t xml:space="preserve">READECUACION DE CONDUCTOR AWG 300 MCM EXISTENTE </t>
  </si>
  <si>
    <t>Brazo de acero galvanizado, tubular, para tensor farol, 51 mm (2") de diám. x 1500 mm (59") de long., con accesorios de fijación</t>
  </si>
  <si>
    <t xml:space="preserve">Varilla de ancla de acero galvanizada, tuerca y arandela 16x1800 mm (5/8"x71") </t>
  </si>
  <si>
    <t xml:space="preserve">Guardacabo de acero galvanizado, para cable de acero 9,51mm (3/8") </t>
  </si>
  <si>
    <t>MENSULA DE ACERO GALVANIZADO, SUSPENSIÓN PARA POSTE (Tipo ojal espiralado abierto)</t>
  </si>
  <si>
    <t>PINZA TERMOPLASTICA, SUSPENSION PARA NEUTRO PORTANTE  RANGO 35 a 95 mm2 (2- 4/0 AWG)</t>
  </si>
  <si>
    <t>PINZA DE ALEACIÓN DE AL, RETENSIÓN PARA NEUTRO PORTANTE  RANGO 25 a 35 mm2 (4- 2 AWG)</t>
  </si>
  <si>
    <t>Perno espiga (pin) tope de poste simple de acero galvanizado, 19 mm (3/4") de diám. x 450 mm (18") de long., con accesorios de sujeción</t>
  </si>
  <si>
    <t>Perno espiga (pin) tope de poste doble de acero galvanizado, 19 mm (3/4") de diám. x 450 mm (18") de long., con accesorios de sujeción</t>
  </si>
  <si>
    <t>Perno máquina de acero galvanizado, 16 mm (5/8") de diám. x 51 mm (2") de long., con tuerca, arandela plana y de presión</t>
  </si>
  <si>
    <t>Perno espárrago o de rosca corrida de acero galvanizado, 16 mm (5/8") de diám. X 300 mm (12") de long., con 4 tuercas, 2 arandelas planas y 2 de presión</t>
  </si>
  <si>
    <t>Perno espárrago o de rosca corrida de acero galvanizado, 16 mm (5/8") de diám. X 406 mm (16 ") de long., con 4 tuercas, 2 arandelas planas y 2 de presión</t>
  </si>
  <si>
    <t>Perno punta de poste de acero galvanizado (tacho), 70 mm (2 3/4") de ancho x 450 mm (18") de long.</t>
  </si>
  <si>
    <t>Perno espiga (pin) corto de acero galvanizado, 19 mm (3/4") de diám. x 300 mm (12") de long.(35mm Diametro de la rosca para enroscar el aislador pin)</t>
  </si>
  <si>
    <t>Perno U de acero galvanizado, 16 mm (5/8") de diám. x 150 mm (6") de ancho dentro de la U, con 2 tuercas, 2 arandelas planas y 2 de presión</t>
  </si>
  <si>
    <t>Horquilla anclaje de acero galvanizado, 16 mm (5/8") de diám. x 75 mm (3") de long. (Eslabon "U" para sujeción)</t>
  </si>
  <si>
    <t>Retención preformada para conductor de Al. No. 2 AWG</t>
  </si>
  <si>
    <t>Retención preformada para conductor de Al. No. 1/0 AWG</t>
  </si>
  <si>
    <t>Retención preformada para conductor de Al. No. 4/0 AWG</t>
  </si>
  <si>
    <t>Cinta de armar de aleación de Al, 1,27 mm (3/64") de esp. x 7,62 mm (5/16") de ancho</t>
  </si>
  <si>
    <t>Cable de acero galvanizado, grado Siemens Martin, 7 hilos, 9,51 mm (3/8"),  3155 kgf</t>
  </si>
  <si>
    <t>Conector de ranuras paralelas, aleación de Cu, 3-2/0 : 6-2/0 AWG</t>
  </si>
  <si>
    <t>Conector de ranuras paralelas, aleación de Cu, 1/0-4/0 : 6-4/0 AWG</t>
  </si>
  <si>
    <t>Conector de ranuras paralelas, aleación de Cu, 4/0-300 : 6-300 AWG</t>
  </si>
  <si>
    <t>Conector dentado estanco de 35 a 150 mm2 (2 - 3/0 AWG) cond. Principal desnudo y 4 a 35 mm2      ( 12 - 2 AWG) cond. Derivado</t>
  </si>
  <si>
    <t xml:space="preserve">Protector de punta de cable, para red Preensamblada, forma cilindrica  </t>
  </si>
  <si>
    <t xml:space="preserve">Tensor mecanico con perno de ojo, perno con grillete y tuerca de seguridad </t>
  </si>
  <si>
    <t xml:space="preserve">Pararrayo clase distribución polimérico, óxido metálico 10kV, con desconectador </t>
  </si>
  <si>
    <t>EMPALME TUBULAR PREAISLADO P/COMPRESION P/CABLE CU/AL DE SECCION 50MM2</t>
  </si>
  <si>
    <t>EMPALME TUBULAR PREAISLADO P/COMPRESION P/CABLE CU/AL DE SECCION 52MM2 (DPB52)</t>
  </si>
  <si>
    <t>Conector dentado estanco, doble cuerpo, de 35 a 150 mm2 (2 AWG - 300 MCM) conductor principal y derivado</t>
  </si>
  <si>
    <t xml:space="preserve">Union EMT 1/2" </t>
  </si>
  <si>
    <t>Varilla para puesta a tierra tipo copperweld, 16 mm (5/8") de diám. x 1800 mm (71") de long., de alta camada</t>
  </si>
  <si>
    <t xml:space="preserve">TENDIDO, REGULADO Y AMARRE DE CONDUCTOR AWG 336 MCM </t>
  </si>
  <si>
    <t xml:space="preserve">RETIRO DE CONDUCTOR AWG 336 MCM </t>
  </si>
  <si>
    <t xml:space="preserve">READECUACION DE CONDUCTOR AWG 336 MCM EXISTENTE </t>
  </si>
  <si>
    <t>OBSERVACIONES</t>
  </si>
  <si>
    <t>CAJA DE DISTRIBUCIÓN PRINCIPAL PARA VIVIENDAS CON MAS DE 1 MEDIDOR HASTA 5 MEDIDORES DE ACUERDO A DIRECTRICES DE LA DIRECCIÓN COMERCIAL.</t>
  </si>
  <si>
    <t>VALOR POR IVA (14% DE SUBTOTAL DE D+G)</t>
  </si>
  <si>
    <t>SE EMPLEARÁ GRAPA TERMINAL TIPO PISTOLA EN REEMPLAZO DE LA PINZA DE RETENSIÓN EN REDES PREENSAMBLADAS DE ACUERDO A LOS LINEAMIENTOS TECNICOS IMPARTIDOS POR OFICINA CENTRAL</t>
  </si>
  <si>
    <t xml:space="preserve">CANTIDAD </t>
  </si>
  <si>
    <t xml:space="preserve">D E S C R I P C I O N        </t>
  </si>
  <si>
    <t>Cable de Acero Galvanizado, clase A gramado comun 7 hilos 12,7mm (1/2"), 500Kgf</t>
  </si>
  <si>
    <t>Guardacabo de acero galvanizado, para cable de acero 12,7mm (1/2")</t>
  </si>
  <si>
    <t>Retensión preformada para cable de acero galvanizado de 2,7mm (1/2")</t>
  </si>
  <si>
    <t xml:space="preserve">Retensión preformada para cable de acero galvanizado de 9,5mm (3/8") </t>
  </si>
  <si>
    <t>LA PUESTA A TIERRA EXTERIOR PARA MEDIDORES SERÁ REALIZADA EMPLEANDO TUBERIAS METALICAS</t>
  </si>
  <si>
    <t>SE EMPLEARAN CAJAS DE POLICARBONATO CON ESPACIO PARA LA INSTALACIÓN DEL ELEMENTO DE INTERRUPCIÓN TERMOMAGNETICO, LA ALIMENTACIÓN HACIA LOS CIRCUITOS INTERNOS DE LA VIVIENDA SERÁN RESPONSABILIDAD DEL USUARIO</t>
  </si>
  <si>
    <t>ELEMENTO TUBO-POSTE PARA INSTALACION DE ACOMETIDAS Y MEDIDORES EN CASO DE CLIENTES QUE NO CUENTEN CON EL MISMO EN SUS VIVIENDAS. ESTE RUBRO INCLUYE EL SUMINISTRO DE MATERIALES Y SU INSTALACIÓN</t>
  </si>
  <si>
    <t>L/R-D LOS ROSALES</t>
  </si>
  <si>
    <t>L/R-D MINA DE COROTU</t>
  </si>
  <si>
    <t>L/R-D LOS POTREROS</t>
  </si>
  <si>
    <t>L/R-D PAVON CHIPE</t>
  </si>
  <si>
    <t>L/R- VALORES TOTALES</t>
  </si>
  <si>
    <t>COSTOS INDIRECTOS (14% DE F)</t>
  </si>
  <si>
    <t>SECTOR 1 Y 2</t>
  </si>
  <si>
    <t>SECTOR 1+2 Y 3</t>
  </si>
  <si>
    <t>MALECON 1 Y 2</t>
  </si>
  <si>
    <t>L/R-D LIMON CENTRAL (SECTOR ESCUELA JOSÉ PERALTA)</t>
  </si>
  <si>
    <t>L/R-D PALMA SOLA</t>
  </si>
  <si>
    <t>L/R-D CHONERO DE ADENTRO (SECTOR LA CAPILLA)</t>
  </si>
  <si>
    <t>L/R-D CHONERO DE ADENTRO (SECTOR LA CAPILLA) PARTE 2</t>
  </si>
  <si>
    <t>L/R-D CHONERO DE ADENTRO (SECTOR LA CAPILLA) PARTE 3</t>
  </si>
  <si>
    <t>L/R-D NUEVA UNION MALECON</t>
  </si>
  <si>
    <t>L/R-D NUEVA UNION MALECON #2</t>
  </si>
  <si>
    <t>TOTAL DEL PROYECTO (F + G )</t>
  </si>
  <si>
    <t>ENTRADA A CHONERO</t>
  </si>
  <si>
    <t>VALOR DEL IVA 14%</t>
  </si>
  <si>
    <r>
      <t xml:space="preserve">FACTOR DE DISTANCIA    </t>
    </r>
    <r>
      <rPr>
        <b/>
        <sz val="12"/>
        <rFont val="Arial Narrow"/>
        <family val="2"/>
      </rPr>
      <t xml:space="preserve">                                                                                                                                                                                                                                                                                                                                           (DISTANCIA EN KM/600 + DISTANCIA EN KM NO CARROZABLE/200)</t>
    </r>
  </si>
  <si>
    <t>TOTAL DEL PROYECTO (F + H)</t>
  </si>
  <si>
    <t>Conector dentado estanco simple, principal 10 a 95 mm2 (6 - 3/0 AWG), deribado a 1,5 - 10 mm2 (16-6AWG)</t>
  </si>
  <si>
    <t>D2:    DISTANCIA AL PROYECTO EN KM EN VIA NO CARROZABLE                            (distancia desde la vía carrozable hasta el lugar más cercano del proyecto )</t>
  </si>
  <si>
    <t>D1:     DISTANCIA AL PROYECTO EN KM                                                                         (distancia desde las bodegas del Sistema hasta el proyecto por carretera)</t>
  </si>
  <si>
    <r>
      <t xml:space="preserve">FACTOR DE DISTANCIA:   </t>
    </r>
    <r>
      <rPr>
        <b/>
        <sz val="12"/>
        <rFont val="Arial Narrow"/>
        <family val="2"/>
      </rPr>
      <t xml:space="preserve">                                                                                                                                           </t>
    </r>
    <r>
      <rPr>
        <b/>
        <sz val="18"/>
        <rFont val="Arial Narrow"/>
        <family val="2"/>
      </rPr>
      <t>(distancia en KM/600 + distancia en KM no carrozable/200)</t>
    </r>
  </si>
  <si>
    <t>PROGRAMA FERUM BID III 2016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</si>
</sst>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Pts&quot;_-;\-* #,##0.00\ &quot;Pts&quot;_-;_-* &quot;-&quot;??\ &quot;Pts&quot;_-;_-@_-"/>
    <numFmt numFmtId="173" formatCode="[$$-300A]\ #,##0.00_);\([$$-300A]\ #,##0.00\)"/>
    <numFmt numFmtId="174" formatCode="#,##0.0"/>
    <numFmt numFmtId="175" formatCode="#,##0.0000"/>
    <numFmt numFmtId="176" formatCode="0.0000"/>
    <numFmt numFmtId="177" formatCode="#,##0.0_);\(#,##0.0\)"/>
    <numFmt numFmtId="178" formatCode="#,##0.000"/>
    <numFmt numFmtId="179" formatCode="[$-300A]dddd\,\ dd&quot; de &quot;mmmm&quot; de &quot;yyyy"/>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s>
  <fonts count="54">
    <font>
      <sz val="12"/>
      <name val="Times New Roman"/>
      <family val="1"/>
    </font>
    <font>
      <sz val="11"/>
      <color indexed="8"/>
      <name val="Calibri"/>
      <family val="2"/>
    </font>
    <font>
      <b/>
      <sz val="20"/>
      <name val="Times New Roman"/>
      <family val="1"/>
    </font>
    <font>
      <b/>
      <sz val="16"/>
      <name val="Arial Narrow"/>
      <family val="2"/>
    </font>
    <font>
      <b/>
      <sz val="12"/>
      <name val="Arial Narrow"/>
      <family val="2"/>
    </font>
    <font>
      <sz val="12"/>
      <name val="Arial Narrow"/>
      <family val="2"/>
    </font>
    <font>
      <sz val="11"/>
      <name val="Arial Narrow"/>
      <family val="2"/>
    </font>
    <font>
      <vertAlign val="superscript"/>
      <sz val="11"/>
      <name val="Arial Narrow"/>
      <family val="2"/>
    </font>
    <font>
      <sz val="18"/>
      <name val="Arial Narrow"/>
      <family val="2"/>
    </font>
    <font>
      <b/>
      <sz val="20"/>
      <name val="Arial Narrow"/>
      <family val="2"/>
    </font>
    <font>
      <b/>
      <sz val="18"/>
      <name val="Arial Narrow"/>
      <family val="2"/>
    </font>
    <font>
      <sz val="10"/>
      <name val="Arial"/>
      <family val="2"/>
    </font>
    <font>
      <sz val="10"/>
      <name val="Courier"/>
      <family val="3"/>
    </font>
    <font>
      <b/>
      <sz val="24"/>
      <name val="Arial Narrow"/>
      <family val="2"/>
    </font>
    <font>
      <b/>
      <sz val="11"/>
      <name val="Arial Narrow"/>
      <family val="2"/>
    </font>
    <font>
      <b/>
      <sz val="14"/>
      <name val="Arial Narrow"/>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3" tint="0.39998000860214233"/>
        <bgColor indexed="64"/>
      </patternFill>
    </fill>
    <fill>
      <patternFill patternType="solid">
        <fgColor rgb="FFFFC000"/>
        <bgColor indexed="64"/>
      </patternFill>
    </fill>
    <fill>
      <patternFill patternType="solid">
        <fgColor theme="1" tint="0.3499900102615356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top style="thin"/>
      <bottom style="thin"/>
    </border>
    <border>
      <left/>
      <right/>
      <top style="thin"/>
      <bottom style="thin"/>
    </border>
    <border>
      <left/>
      <right style="thin"/>
      <top/>
      <bottom/>
    </border>
    <border>
      <left/>
      <right/>
      <top style="thin"/>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11"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43" fontId="12" fillId="0" borderId="0" applyFont="0" applyFill="0" applyBorder="0" applyAlignment="0" applyProtection="0"/>
    <xf numFmtId="0" fontId="45" fillId="31" borderId="0" applyNumberFormat="0" applyBorder="0" applyAlignment="0" applyProtection="0"/>
    <xf numFmtId="0" fontId="35" fillId="0" borderId="0">
      <alignment/>
      <protection/>
    </xf>
    <xf numFmtId="0" fontId="0" fillId="0" borderId="0">
      <alignment/>
      <protection/>
    </xf>
    <xf numFmtId="175" fontId="1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50">
    <xf numFmtId="0" fontId="0" fillId="0" borderId="0" xfId="0" applyAlignment="1">
      <alignment/>
    </xf>
    <xf numFmtId="0" fontId="0" fillId="0" borderId="0" xfId="0" applyFill="1" applyAlignment="1" applyProtection="1">
      <alignment/>
      <protection locked="0"/>
    </xf>
    <xf numFmtId="0" fontId="0" fillId="0" borderId="0" xfId="0" applyFill="1" applyBorder="1" applyAlignment="1" applyProtection="1">
      <alignment horizontal="center"/>
      <protection locked="0"/>
    </xf>
    <xf numFmtId="0" fontId="2" fillId="0" borderId="0" xfId="0" applyFont="1" applyFill="1" applyAlignment="1">
      <alignment vertical="center"/>
    </xf>
    <xf numFmtId="0" fontId="0" fillId="0" borderId="10" xfId="0" applyFill="1" applyBorder="1" applyAlignment="1" applyProtection="1">
      <alignment/>
      <protection locked="0"/>
    </xf>
    <xf numFmtId="0" fontId="0" fillId="0" borderId="10" xfId="0" applyFill="1" applyBorder="1" applyAlignment="1" applyProtection="1">
      <alignment horizontal="center" vertical="center" wrapText="1"/>
      <protection locked="0"/>
    </xf>
    <xf numFmtId="172" fontId="3" fillId="0" borderId="11" xfId="5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horizontal="center" vertical="center" wrapText="1"/>
      <protection locked="0"/>
    </xf>
    <xf numFmtId="172" fontId="3" fillId="0" borderId="12" xfId="50" applyFont="1" applyFill="1" applyBorder="1" applyAlignment="1" applyProtection="1">
      <alignment vertical="center"/>
      <protection locked="0"/>
    </xf>
    <xf numFmtId="0" fontId="3" fillId="0" borderId="12"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vertical="center" wrapText="1"/>
      <protection/>
    </xf>
    <xf numFmtId="0" fontId="6" fillId="0" borderId="16" xfId="0" applyFont="1" applyFill="1" applyBorder="1" applyAlignment="1" applyProtection="1">
      <alignment horizontal="center" vertical="center" wrapText="1"/>
      <protection locked="0"/>
    </xf>
    <xf numFmtId="173" fontId="6" fillId="33" borderId="13" xfId="5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locked="0"/>
    </xf>
    <xf numFmtId="173" fontId="6" fillId="34" borderId="13" xfId="5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justify" vertical="center" wrapText="1"/>
      <protection/>
    </xf>
    <xf numFmtId="0" fontId="6" fillId="33" borderId="13" xfId="0" applyFont="1" applyFill="1" applyBorder="1" applyAlignment="1" applyProtection="1">
      <alignment horizontal="justify" vertical="center" wrapText="1"/>
      <protection/>
    </xf>
    <xf numFmtId="173" fontId="6" fillId="0" borderId="13" xfId="50" applyNumberFormat="1" applyFont="1" applyFill="1" applyBorder="1" applyAlignment="1" applyProtection="1">
      <alignment horizontal="center" vertical="center" wrapText="1"/>
      <protection locked="0"/>
    </xf>
    <xf numFmtId="4" fontId="6" fillId="17" borderId="13" xfId="0" applyNumberFormat="1" applyFont="1" applyFill="1" applyBorder="1" applyAlignment="1" applyProtection="1">
      <alignment horizontal="center" vertical="center" wrapText="1"/>
      <protection/>
    </xf>
    <xf numFmtId="0" fontId="6" fillId="0" borderId="13" xfId="55" applyFont="1" applyFill="1" applyBorder="1" applyAlignment="1" applyProtection="1">
      <alignment horizontal="justify" vertical="center"/>
      <protection/>
    </xf>
    <xf numFmtId="0" fontId="6" fillId="33" borderId="13" xfId="55" applyFont="1" applyFill="1" applyBorder="1" applyAlignment="1" applyProtection="1">
      <alignment horizontal="justify" vertical="center"/>
      <protection/>
    </xf>
    <xf numFmtId="0" fontId="6" fillId="0" borderId="13" xfId="55" applyFont="1" applyFill="1" applyBorder="1" applyAlignment="1" applyProtection="1">
      <alignment horizontal="justify" vertical="center" wrapText="1"/>
      <protection/>
    </xf>
    <xf numFmtId="0" fontId="6" fillId="33" borderId="13" xfId="55" applyFont="1" applyFill="1" applyBorder="1" applyAlignment="1" applyProtection="1">
      <alignment horizontal="justify" vertical="center" wrapText="1"/>
      <protection/>
    </xf>
    <xf numFmtId="0" fontId="6" fillId="0" borderId="13" xfId="55" applyFont="1" applyFill="1" applyBorder="1" applyAlignment="1" applyProtection="1">
      <alignment vertical="center"/>
      <protection/>
    </xf>
    <xf numFmtId="0" fontId="6" fillId="33" borderId="13" xfId="55" applyFont="1" applyFill="1" applyBorder="1" applyAlignment="1" applyProtection="1">
      <alignment vertical="center"/>
      <protection/>
    </xf>
    <xf numFmtId="0" fontId="6" fillId="0" borderId="13" xfId="55" applyFont="1" applyFill="1" applyBorder="1" applyAlignment="1" applyProtection="1">
      <alignment vertical="center" wrapText="1"/>
      <protection/>
    </xf>
    <xf numFmtId="174" fontId="6" fillId="0" borderId="13" xfId="0" applyNumberFormat="1" applyFont="1" applyFill="1" applyBorder="1" applyAlignment="1" applyProtection="1">
      <alignment horizontal="center" vertical="center" wrapText="1"/>
      <protection locked="0"/>
    </xf>
    <xf numFmtId="0" fontId="6" fillId="0" borderId="16" xfId="0" applyFont="1" applyFill="1" applyBorder="1" applyAlignment="1" applyProtection="1">
      <alignment horizontal="justify" vertical="center" wrapText="1"/>
      <protection/>
    </xf>
    <xf numFmtId="175" fontId="6" fillId="0" borderId="13" xfId="0" applyNumberFormat="1" applyFont="1" applyFill="1" applyBorder="1" applyAlignment="1" applyProtection="1">
      <alignment horizontal="center" vertical="center" wrapText="1"/>
      <protection locked="0"/>
    </xf>
    <xf numFmtId="0" fontId="6" fillId="33" borderId="13" xfId="0" applyFont="1" applyFill="1" applyBorder="1" applyAlignment="1" applyProtection="1">
      <alignment vertical="center" wrapText="1"/>
      <protection/>
    </xf>
    <xf numFmtId="4" fontId="6" fillId="0" borderId="13" xfId="55" applyNumberFormat="1" applyFont="1" applyFill="1" applyBorder="1" applyAlignment="1" applyProtection="1">
      <alignment horizontal="center" vertical="center" wrapText="1"/>
      <protection/>
    </xf>
    <xf numFmtId="176" fontId="6" fillId="0" borderId="13" xfId="55" applyNumberFormat="1" applyFont="1" applyFill="1" applyBorder="1" applyAlignment="1" applyProtection="1">
      <alignment horizontal="center" vertical="center" wrapText="1"/>
      <protection locked="0"/>
    </xf>
    <xf numFmtId="0" fontId="6" fillId="33" borderId="16" xfId="0" applyFont="1" applyFill="1" applyBorder="1" applyAlignment="1" applyProtection="1">
      <alignment horizontal="justify" vertical="center" wrapText="1"/>
      <protection/>
    </xf>
    <xf numFmtId="0" fontId="6" fillId="33" borderId="13" xfId="55" applyFont="1" applyFill="1" applyBorder="1" applyAlignment="1" applyProtection="1">
      <alignment vertical="center" wrapText="1"/>
      <protection/>
    </xf>
    <xf numFmtId="173" fontId="6" fillId="34" borderId="13" xfId="50"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xf>
    <xf numFmtId="0" fontId="8" fillId="0" borderId="17" xfId="0" applyFont="1" applyFill="1" applyBorder="1" applyAlignment="1" applyProtection="1">
      <alignment horizontal="center" vertical="top"/>
      <protection locked="0"/>
    </xf>
    <xf numFmtId="0" fontId="8" fillId="0" borderId="14" xfId="0" applyFont="1" applyFill="1" applyBorder="1" applyAlignment="1" applyProtection="1">
      <alignment horizontal="center" vertical="top"/>
      <protection locked="0"/>
    </xf>
    <xf numFmtId="4" fontId="9" fillId="0" borderId="16"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9" fillId="0" borderId="14" xfId="0" applyNumberFormat="1" applyFont="1" applyFill="1" applyBorder="1" applyAlignment="1" applyProtection="1">
      <alignment horizontal="center" vertical="center" wrapText="1"/>
      <protection locked="0"/>
    </xf>
    <xf numFmtId="4" fontId="0" fillId="0" borderId="0" xfId="0" applyNumberFormat="1" applyFill="1" applyAlignment="1" applyProtection="1">
      <alignment/>
      <protection locked="0"/>
    </xf>
    <xf numFmtId="0" fontId="6" fillId="0" borderId="13" xfId="0" applyFont="1" applyFill="1" applyBorder="1" applyAlignment="1" applyProtection="1">
      <alignment horizontal="center" vertical="center"/>
      <protection locked="0"/>
    </xf>
    <xf numFmtId="4" fontId="6" fillId="34" borderId="13"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protection locked="0"/>
    </xf>
    <xf numFmtId="4" fontId="6" fillId="33" borderId="13" xfId="0" applyNumberFormat="1" applyFont="1" applyFill="1" applyBorder="1" applyAlignment="1" applyProtection="1">
      <alignment horizontal="center" vertical="center" wrapText="1"/>
      <protection locked="0"/>
    </xf>
    <xf numFmtId="0" fontId="6" fillId="34" borderId="13" xfId="55" applyFont="1" applyFill="1" applyBorder="1" applyAlignment="1" applyProtection="1">
      <alignment horizontal="justify" vertical="center" wrapText="1"/>
      <protection/>
    </xf>
    <xf numFmtId="0" fontId="6" fillId="34" borderId="13" xfId="0" applyFont="1" applyFill="1" applyBorder="1" applyAlignment="1" applyProtection="1">
      <alignment horizontal="justify" vertical="center" wrapText="1"/>
      <protection/>
    </xf>
    <xf numFmtId="4" fontId="6" fillId="16" borderId="13" xfId="0" applyNumberFormat="1" applyFont="1" applyFill="1" applyBorder="1" applyAlignment="1" applyProtection="1">
      <alignment horizontal="center" vertical="center" wrapText="1"/>
      <protection locked="0"/>
    </xf>
    <xf numFmtId="0" fontId="2" fillId="0" borderId="0" xfId="0" applyFont="1" applyFill="1" applyAlignment="1" applyProtection="1">
      <alignment/>
      <protection locked="0"/>
    </xf>
    <xf numFmtId="4" fontId="2" fillId="0" borderId="0" xfId="0" applyNumberFormat="1" applyFont="1" applyFill="1" applyAlignment="1" applyProtection="1">
      <alignment/>
      <protection locked="0"/>
    </xf>
    <xf numFmtId="0" fontId="10" fillId="0" borderId="16"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top"/>
      <protection/>
    </xf>
    <xf numFmtId="0" fontId="13" fillId="0" borderId="12" xfId="0" applyFont="1" applyFill="1" applyBorder="1" applyAlignment="1" applyProtection="1">
      <alignment horizontal="center" vertical="center" wrapText="1"/>
      <protection locked="0"/>
    </xf>
    <xf numFmtId="3" fontId="13" fillId="0" borderId="12" xfId="50" applyNumberFormat="1" applyFont="1" applyFill="1" applyBorder="1" applyAlignment="1" applyProtection="1">
      <alignment horizontal="center" vertical="center"/>
      <protection locked="0"/>
    </xf>
    <xf numFmtId="3" fontId="13" fillId="0" borderId="13" xfId="50" applyNumberFormat="1"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0" fillId="0" borderId="13" xfId="0" applyFill="1" applyBorder="1" applyAlignment="1" applyProtection="1">
      <alignment/>
      <protection locked="0"/>
    </xf>
    <xf numFmtId="0" fontId="0" fillId="0" borderId="13" xfId="0" applyFill="1" applyBorder="1" applyAlignment="1" applyProtection="1">
      <alignment horizontal="left" vertical="center"/>
      <protection locked="0"/>
    </xf>
    <xf numFmtId="0" fontId="13" fillId="0" borderId="18"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justify" vertical="center" wrapText="1"/>
      <protection/>
    </xf>
    <xf numFmtId="0" fontId="5" fillId="0" borderId="0" xfId="0" applyFont="1" applyFill="1" applyAlignment="1" applyProtection="1">
      <alignment/>
      <protection locked="0"/>
    </xf>
    <xf numFmtId="0" fontId="5" fillId="0" borderId="0" xfId="0" applyFont="1" applyFill="1" applyBorder="1" applyAlignment="1" applyProtection="1">
      <alignment horizontal="center"/>
      <protection locked="0"/>
    </xf>
    <xf numFmtId="0" fontId="9" fillId="0" borderId="0" xfId="0" applyFont="1" applyFill="1" applyAlignment="1">
      <alignment vertical="center"/>
    </xf>
    <xf numFmtId="0" fontId="5" fillId="0" borderId="10" xfId="0" applyFont="1" applyFill="1" applyBorder="1" applyAlignment="1" applyProtection="1">
      <alignment/>
      <protection locked="0"/>
    </xf>
    <xf numFmtId="0" fontId="5" fillId="0" borderId="13" xfId="0" applyFont="1" applyFill="1" applyBorder="1" applyAlignment="1" applyProtection="1">
      <alignment/>
      <protection locked="0"/>
    </xf>
    <xf numFmtId="178" fontId="6" fillId="0" borderId="13" xfId="0" applyNumberFormat="1"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center"/>
      <protection locked="0"/>
    </xf>
    <xf numFmtId="4" fontId="9" fillId="0" borderId="13" xfId="0" applyNumberFormat="1"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protection locked="0"/>
    </xf>
    <xf numFmtId="173" fontId="5" fillId="0" borderId="0" xfId="0" applyNumberFormat="1" applyFont="1" applyFill="1" applyAlignment="1" applyProtection="1">
      <alignment/>
      <protection locked="0"/>
    </xf>
    <xf numFmtId="0" fontId="4" fillId="0" borderId="13" xfId="0" applyFont="1" applyFill="1" applyBorder="1" applyAlignment="1" applyProtection="1">
      <alignment horizontal="center" vertical="center"/>
      <protection locked="0"/>
    </xf>
    <xf numFmtId="0" fontId="5" fillId="0" borderId="13" xfId="0" applyFont="1" applyFill="1" applyBorder="1" applyAlignment="1" applyProtection="1">
      <alignment vertical="center" wrapText="1"/>
      <protection locked="0"/>
    </xf>
    <xf numFmtId="0" fontId="6" fillId="0" borderId="16" xfId="0" applyFont="1" applyFill="1" applyBorder="1" applyAlignment="1">
      <alignment horizontal="justify" vertical="center" wrapText="1"/>
    </xf>
    <xf numFmtId="0" fontId="52" fillId="0"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3" xfId="0" applyFont="1" applyFill="1" applyBorder="1" applyAlignment="1">
      <alignment vertical="center" wrapText="1"/>
    </xf>
    <xf numFmtId="0" fontId="6" fillId="0" borderId="13" xfId="0" applyFont="1" applyFill="1" applyBorder="1" applyAlignment="1" applyProtection="1">
      <alignment horizontal="justify" vertical="center"/>
      <protection/>
    </xf>
    <xf numFmtId="0" fontId="6" fillId="0" borderId="16" xfId="0" applyFont="1" applyFill="1" applyBorder="1" applyAlignment="1" applyProtection="1">
      <alignment vertical="center" wrapText="1"/>
      <protection/>
    </xf>
    <xf numFmtId="3" fontId="13" fillId="35" borderId="13" xfId="50" applyNumberFormat="1" applyFont="1" applyFill="1" applyBorder="1" applyAlignment="1" applyProtection="1">
      <alignment horizontal="center" vertical="center"/>
      <protection locked="0"/>
    </xf>
    <xf numFmtId="0" fontId="13" fillId="35" borderId="12" xfId="0" applyFont="1" applyFill="1" applyBorder="1" applyAlignment="1" applyProtection="1">
      <alignment horizontal="center" vertical="center" wrapText="1"/>
      <protection locked="0"/>
    </xf>
    <xf numFmtId="0" fontId="8" fillId="35" borderId="17" xfId="0" applyFont="1" applyFill="1" applyBorder="1" applyAlignment="1" applyProtection="1">
      <alignment horizontal="center" vertical="top"/>
      <protection locked="0"/>
    </xf>
    <xf numFmtId="0" fontId="8" fillId="35" borderId="14" xfId="0" applyFont="1" applyFill="1" applyBorder="1" applyAlignment="1" applyProtection="1">
      <alignment horizontal="center" vertical="top"/>
      <protection locked="0"/>
    </xf>
    <xf numFmtId="0" fontId="5" fillId="35" borderId="0" xfId="0" applyFont="1" applyFill="1" applyAlignment="1" applyProtection="1">
      <alignment/>
      <protection locked="0"/>
    </xf>
    <xf numFmtId="0" fontId="5" fillId="0" borderId="0" xfId="0" applyFont="1" applyFill="1" applyBorder="1" applyAlignment="1" applyProtection="1">
      <alignment/>
      <protection locked="0"/>
    </xf>
    <xf numFmtId="0" fontId="8" fillId="0" borderId="0" xfId="0" applyFont="1" applyFill="1" applyBorder="1" applyAlignment="1" applyProtection="1">
      <alignment horizontal="center" vertical="top"/>
      <protection locked="0"/>
    </xf>
    <xf numFmtId="173" fontId="6" fillId="0" borderId="16" xfId="5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protection locked="0"/>
    </xf>
    <xf numFmtId="0" fontId="9" fillId="0" borderId="13" xfId="0" applyFont="1" applyFill="1" applyBorder="1" applyAlignment="1" applyProtection="1">
      <alignment/>
      <protection locked="0"/>
    </xf>
    <xf numFmtId="4" fontId="9" fillId="0" borderId="13" xfId="0" applyNumberFormat="1" applyFont="1" applyFill="1" applyBorder="1" applyAlignment="1" applyProtection="1">
      <alignment/>
      <protection locked="0"/>
    </xf>
    <xf numFmtId="0" fontId="8" fillId="0" borderId="13" xfId="0" applyFont="1" applyFill="1" applyBorder="1" applyAlignment="1" applyProtection="1">
      <alignment horizontal="center" vertical="top"/>
      <protection locked="0"/>
    </xf>
    <xf numFmtId="0" fontId="6" fillId="33" borderId="13" xfId="0" applyFont="1" applyFill="1" applyBorder="1" applyAlignment="1" applyProtection="1">
      <alignment horizontal="center" vertical="center" wrapText="1"/>
      <protection locked="0"/>
    </xf>
    <xf numFmtId="0" fontId="6" fillId="33" borderId="16" xfId="0" applyFont="1" applyFill="1" applyBorder="1" applyAlignment="1">
      <alignment horizontal="justify" vertical="center" wrapText="1"/>
    </xf>
    <xf numFmtId="4" fontId="6" fillId="33" borderId="13" xfId="0" applyNumberFormat="1" applyFont="1" applyFill="1" applyBorder="1" applyAlignment="1" applyProtection="1">
      <alignment horizontal="center" vertical="center"/>
      <protection locked="0"/>
    </xf>
    <xf numFmtId="4" fontId="6" fillId="33" borderId="13" xfId="0" applyNumberFormat="1" applyFont="1" applyFill="1" applyBorder="1" applyAlignment="1" applyProtection="1">
      <alignment horizontal="center" vertical="center" wrapText="1"/>
      <protection/>
    </xf>
    <xf numFmtId="173" fontId="5" fillId="33" borderId="0" xfId="0" applyNumberFormat="1" applyFont="1" applyFill="1" applyAlignment="1" applyProtection="1">
      <alignment/>
      <protection locked="0"/>
    </xf>
    <xf numFmtId="0" fontId="5" fillId="33" borderId="0" xfId="0" applyFont="1" applyFill="1" applyAlignment="1" applyProtection="1">
      <alignment/>
      <protection locked="0"/>
    </xf>
    <xf numFmtId="0" fontId="6" fillId="10" borderId="13" xfId="0" applyFont="1" applyFill="1" applyBorder="1" applyAlignment="1" applyProtection="1">
      <alignment horizontal="center" vertical="center" wrapText="1"/>
      <protection locked="0"/>
    </xf>
    <xf numFmtId="0" fontId="52" fillId="10" borderId="13" xfId="0" applyFont="1" applyFill="1" applyBorder="1" applyAlignment="1">
      <alignment horizontal="justify" vertical="center" wrapText="1"/>
    </xf>
    <xf numFmtId="4" fontId="6" fillId="10" borderId="13" xfId="0" applyNumberFormat="1" applyFont="1" applyFill="1" applyBorder="1" applyAlignment="1" applyProtection="1">
      <alignment horizontal="center" vertical="center"/>
      <protection locked="0"/>
    </xf>
    <xf numFmtId="173" fontId="6" fillId="10" borderId="13" xfId="50" applyNumberFormat="1" applyFont="1" applyFill="1" applyBorder="1" applyAlignment="1" applyProtection="1">
      <alignment horizontal="center" vertical="center" wrapText="1"/>
      <protection locked="0"/>
    </xf>
    <xf numFmtId="0" fontId="5" fillId="10" borderId="0" xfId="0" applyFont="1" applyFill="1" applyAlignment="1" applyProtection="1">
      <alignment/>
      <protection locked="0"/>
    </xf>
    <xf numFmtId="0" fontId="6" fillId="33" borderId="13" xfId="0" applyFont="1" applyFill="1" applyBorder="1" applyAlignment="1">
      <alignment vertical="center" wrapText="1"/>
    </xf>
    <xf numFmtId="0" fontId="6" fillId="33" borderId="16"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wrapText="1"/>
      <protection locked="0"/>
    </xf>
    <xf numFmtId="0" fontId="6" fillId="36" borderId="13" xfId="0" applyFont="1" applyFill="1" applyBorder="1" applyAlignment="1" applyProtection="1">
      <alignment vertical="center" wrapText="1"/>
      <protection/>
    </xf>
    <xf numFmtId="0" fontId="6" fillId="36" borderId="16" xfId="0" applyFont="1" applyFill="1" applyBorder="1" applyAlignment="1" applyProtection="1">
      <alignment horizontal="center" vertical="center" wrapText="1"/>
      <protection locked="0"/>
    </xf>
    <xf numFmtId="173" fontId="6" fillId="36" borderId="13" xfId="50" applyNumberFormat="1" applyFont="1" applyFill="1" applyBorder="1" applyAlignment="1" applyProtection="1">
      <alignment horizontal="center" vertical="center" wrapText="1"/>
      <protection locked="0"/>
    </xf>
    <xf numFmtId="4" fontId="6" fillId="36" borderId="13" xfId="0" applyNumberFormat="1" applyFont="1" applyFill="1" applyBorder="1" applyAlignment="1" applyProtection="1">
      <alignment horizontal="center" vertical="center" wrapText="1"/>
      <protection/>
    </xf>
    <xf numFmtId="0" fontId="6" fillId="36" borderId="13" xfId="0" applyFont="1" applyFill="1" applyBorder="1" applyAlignment="1" applyProtection="1">
      <alignment horizontal="justify" vertical="center" wrapText="1"/>
      <protection/>
    </xf>
    <xf numFmtId="0" fontId="6" fillId="36" borderId="13" xfId="55" applyFont="1" applyFill="1" applyBorder="1" applyAlignment="1" applyProtection="1">
      <alignment vertical="center" wrapText="1"/>
      <protection/>
    </xf>
    <xf numFmtId="4" fontId="5" fillId="0" borderId="0" xfId="0" applyNumberFormat="1" applyFont="1" applyFill="1" applyAlignment="1" applyProtection="1">
      <alignment/>
      <protection locked="0"/>
    </xf>
    <xf numFmtId="0" fontId="5" fillId="0" borderId="0" xfId="0" applyFont="1" applyFill="1" applyAlignment="1" applyProtection="1">
      <alignment horizontal="center" vertical="center"/>
      <protection locked="0"/>
    </xf>
    <xf numFmtId="178" fontId="6" fillId="36" borderId="13" xfId="0" applyNumberFormat="1" applyFont="1" applyFill="1" applyBorder="1" applyAlignment="1" applyProtection="1">
      <alignment horizontal="center" vertical="center" wrapText="1"/>
      <protection/>
    </xf>
    <xf numFmtId="0" fontId="6" fillId="36" borderId="13" xfId="55" applyFont="1" applyFill="1" applyBorder="1" applyAlignment="1" applyProtection="1">
      <alignment horizontal="justify" vertical="center" wrapText="1"/>
      <protection/>
    </xf>
    <xf numFmtId="178" fontId="6" fillId="0" borderId="13" xfId="0" applyNumberFormat="1" applyFont="1" applyFill="1" applyBorder="1" applyAlignment="1" applyProtection="1">
      <alignment horizontal="center" vertical="center" wrapText="1"/>
      <protection locked="0"/>
    </xf>
    <xf numFmtId="4" fontId="9" fillId="0" borderId="0" xfId="0" applyNumberFormat="1" applyFont="1" applyFill="1" applyAlignment="1">
      <alignment vertical="center"/>
    </xf>
    <xf numFmtId="4" fontId="5" fillId="0" borderId="0" xfId="0" applyNumberFormat="1" applyFont="1" applyFill="1" applyBorder="1" applyAlignment="1" applyProtection="1">
      <alignment/>
      <protection locked="0"/>
    </xf>
    <xf numFmtId="0" fontId="5" fillId="36" borderId="0" xfId="0" applyFont="1" applyFill="1" applyAlignment="1" applyProtection="1">
      <alignment/>
      <protection locked="0"/>
    </xf>
    <xf numFmtId="0" fontId="4" fillId="33" borderId="17" xfId="0" applyFont="1" applyFill="1" applyBorder="1" applyAlignment="1" applyProtection="1">
      <alignment horizontal="center" vertical="center" wrapText="1"/>
      <protection locked="0"/>
    </xf>
    <xf numFmtId="4" fontId="6" fillId="0" borderId="0" xfId="0" applyNumberFormat="1" applyFont="1" applyFill="1" applyBorder="1" applyAlignment="1" applyProtection="1">
      <alignment horizontal="center" vertical="center" wrapText="1"/>
      <protection/>
    </xf>
    <xf numFmtId="0" fontId="5" fillId="36" borderId="0" xfId="0" applyFont="1" applyFill="1" applyAlignment="1" applyProtection="1">
      <alignment horizontal="center"/>
      <protection locked="0"/>
    </xf>
    <xf numFmtId="4" fontId="6" fillId="36" borderId="13" xfId="0" applyNumberFormat="1" applyFont="1" applyFill="1" applyBorder="1" applyAlignment="1" applyProtection="1">
      <alignment horizontal="center" vertical="center"/>
      <protection locked="0"/>
    </xf>
    <xf numFmtId="0" fontId="10" fillId="0" borderId="0" xfId="0" applyFont="1" applyFill="1" applyAlignment="1" applyProtection="1">
      <alignment/>
      <protection locked="0"/>
    </xf>
    <xf numFmtId="173" fontId="5" fillId="0" borderId="0" xfId="0" applyNumberFormat="1" applyFont="1" applyFill="1" applyAlignment="1" applyProtection="1">
      <alignment horizontal="left" vertical="center"/>
      <protection locked="0"/>
    </xf>
    <xf numFmtId="4" fontId="5" fillId="0" borderId="0" xfId="0" applyNumberFormat="1" applyFont="1" applyFill="1" applyAlignment="1" applyProtection="1">
      <alignment horizontal="left"/>
      <protection locked="0"/>
    </xf>
    <xf numFmtId="0" fontId="5" fillId="0" borderId="0" xfId="0" applyFont="1" applyFill="1" applyAlignment="1" applyProtection="1">
      <alignment horizontal="left"/>
      <protection locked="0"/>
    </xf>
    <xf numFmtId="0" fontId="5" fillId="0" borderId="16" xfId="0" applyFont="1" applyFill="1" applyBorder="1" applyAlignment="1" applyProtection="1">
      <alignment horizontal="center" vertical="center"/>
      <protection locked="0"/>
    </xf>
    <xf numFmtId="4" fontId="6" fillId="0" borderId="16" xfId="0" applyNumberFormat="1" applyFont="1" applyFill="1" applyBorder="1" applyAlignment="1" applyProtection="1">
      <alignment horizontal="center" vertical="center" wrapText="1"/>
      <protection/>
    </xf>
    <xf numFmtId="4" fontId="9" fillId="33" borderId="17"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protection locked="0"/>
    </xf>
    <xf numFmtId="4" fontId="9" fillId="0" borderId="16" xfId="0" applyNumberFormat="1" applyFont="1" applyFill="1" applyBorder="1" applyAlignment="1" applyProtection="1">
      <alignment/>
      <protection locked="0"/>
    </xf>
    <xf numFmtId="4" fontId="5" fillId="33" borderId="13" xfId="0" applyNumberFormat="1"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4" fontId="5" fillId="0" borderId="13"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wrapText="1"/>
      <protection locked="0"/>
    </xf>
    <xf numFmtId="4" fontId="9" fillId="33" borderId="10" xfId="0" applyNumberFormat="1" applyFont="1" applyFill="1" applyBorder="1" applyAlignment="1" applyProtection="1">
      <alignment horizontal="center" vertical="center" wrapText="1"/>
      <protection locked="0"/>
    </xf>
    <xf numFmtId="173" fontId="5" fillId="0" borderId="13" xfId="0" applyNumberFormat="1" applyFont="1" applyFill="1" applyBorder="1" applyAlignment="1" applyProtection="1">
      <alignment horizontal="center" vertical="center"/>
      <protection locked="0"/>
    </xf>
    <xf numFmtId="0" fontId="15" fillId="33" borderId="0" xfId="0" applyFont="1" applyFill="1" applyAlignment="1" applyProtection="1">
      <alignment horizontal="center" vertical="center"/>
      <protection locked="0"/>
    </xf>
    <xf numFmtId="0" fontId="3" fillId="36" borderId="0" xfId="0" applyFont="1" applyFill="1" applyAlignment="1" applyProtection="1">
      <alignment/>
      <protection locked="0"/>
    </xf>
    <xf numFmtId="4" fontId="6" fillId="33" borderId="16"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4" fontId="9" fillId="0" borderId="15" xfId="0" applyNumberFormat="1" applyFont="1" applyFill="1" applyBorder="1" applyAlignment="1" applyProtection="1">
      <alignment/>
      <protection locked="0"/>
    </xf>
    <xf numFmtId="0" fontId="6" fillId="37" borderId="16" xfId="0" applyFont="1" applyFill="1" applyBorder="1" applyAlignment="1" applyProtection="1">
      <alignment horizontal="justify" vertical="center" wrapText="1"/>
      <protection/>
    </xf>
    <xf numFmtId="0" fontId="6" fillId="37" borderId="16" xfId="0" applyFont="1" applyFill="1" applyBorder="1" applyAlignment="1" applyProtection="1">
      <alignment horizontal="center" vertical="center" wrapText="1"/>
      <protection locked="0"/>
    </xf>
    <xf numFmtId="173" fontId="6" fillId="37" borderId="13" xfId="50" applyNumberFormat="1" applyFont="1" applyFill="1" applyBorder="1" applyAlignment="1" applyProtection="1">
      <alignment horizontal="center" vertical="center" wrapText="1"/>
      <protection locked="0"/>
    </xf>
    <xf numFmtId="4" fontId="9" fillId="0" borderId="13" xfId="0" applyNumberFormat="1"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4" fontId="9" fillId="0" borderId="19" xfId="0" applyNumberFormat="1" applyFont="1" applyFill="1" applyBorder="1" applyAlignment="1" applyProtection="1">
      <alignment/>
      <protection locked="0"/>
    </xf>
    <xf numFmtId="4" fontId="6" fillId="13" borderId="13" xfId="0" applyNumberFormat="1" applyFont="1" applyFill="1" applyBorder="1" applyAlignment="1" applyProtection="1">
      <alignment horizontal="center" vertical="center" wrapText="1"/>
      <protection/>
    </xf>
    <xf numFmtId="0" fontId="5" fillId="13" borderId="13" xfId="0" applyFont="1" applyFill="1" applyBorder="1" applyAlignment="1" applyProtection="1">
      <alignment horizontal="center" vertical="center" wrapText="1"/>
      <protection locked="0"/>
    </xf>
    <xf numFmtId="0" fontId="5" fillId="13" borderId="13" xfId="0" applyFont="1" applyFill="1" applyBorder="1" applyAlignment="1" applyProtection="1">
      <alignment horizontal="center" vertical="center"/>
      <protection locked="0"/>
    </xf>
    <xf numFmtId="0" fontId="8" fillId="13" borderId="13" xfId="0" applyFont="1" applyFill="1" applyBorder="1" applyAlignment="1" applyProtection="1">
      <alignment horizontal="center" vertical="top"/>
      <protection locked="0"/>
    </xf>
    <xf numFmtId="4" fontId="9" fillId="13" borderId="13" xfId="0" applyNumberFormat="1" applyFont="1" applyFill="1" applyBorder="1" applyAlignment="1" applyProtection="1">
      <alignment horizontal="center"/>
      <protection locked="0"/>
    </xf>
    <xf numFmtId="0" fontId="9" fillId="13" borderId="13" xfId="0" applyFont="1" applyFill="1" applyBorder="1" applyAlignment="1" applyProtection="1">
      <alignment horizontal="center"/>
      <protection locked="0"/>
    </xf>
    <xf numFmtId="0" fontId="5" fillId="13"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13" borderId="0" xfId="0" applyFont="1" applyFill="1" applyBorder="1" applyAlignment="1" applyProtection="1">
      <alignment/>
      <protection locked="0"/>
    </xf>
    <xf numFmtId="4" fontId="6" fillId="13" borderId="0" xfId="0" applyNumberFormat="1" applyFont="1" applyFill="1" applyBorder="1" applyAlignment="1" applyProtection="1">
      <alignment horizontal="center" vertical="center" wrapText="1"/>
      <protection/>
    </xf>
    <xf numFmtId="0" fontId="10" fillId="0" borderId="0" xfId="0" applyFont="1" applyFill="1" applyAlignment="1">
      <alignment vertical="center"/>
    </xf>
    <xf numFmtId="4" fontId="2" fillId="0" borderId="19" xfId="0" applyNumberFormat="1"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4" fontId="9" fillId="0" borderId="16"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9" fillId="0" borderId="14"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4" fontId="9" fillId="0" borderId="17"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4" fontId="9" fillId="0" borderId="13" xfId="0" applyNumberFormat="1" applyFont="1" applyFill="1" applyBorder="1" applyAlignment="1" applyProtection="1">
      <alignment horizontal="center" vertical="center" wrapText="1"/>
      <protection locked="0"/>
    </xf>
    <xf numFmtId="4" fontId="9" fillId="0" borderId="13" xfId="0" applyNumberFormat="1" applyFont="1" applyFill="1" applyBorder="1" applyAlignment="1" applyProtection="1">
      <alignment horizontal="center" vertical="center"/>
      <protection locked="0"/>
    </xf>
    <xf numFmtId="4" fontId="9" fillId="13" borderId="13" xfId="0" applyNumberFormat="1" applyFont="1" applyFill="1" applyBorder="1" applyAlignment="1" applyProtection="1">
      <alignment horizontal="center"/>
      <protection locked="0"/>
    </xf>
    <xf numFmtId="4" fontId="9" fillId="13" borderId="13" xfId="0" applyNumberFormat="1" applyFont="1" applyFill="1" applyBorder="1" applyAlignment="1" applyProtection="1">
      <alignment horizontal="center" vertical="center" wrapText="1"/>
      <protection locked="0"/>
    </xf>
    <xf numFmtId="0" fontId="9" fillId="13" borderId="13" xfId="0" applyFont="1" applyFill="1" applyBorder="1" applyAlignment="1" applyProtection="1">
      <alignment horizontal="center"/>
      <protection locked="0"/>
    </xf>
    <xf numFmtId="2" fontId="9" fillId="13" borderId="13" xfId="0" applyNumberFormat="1" applyFont="1" applyFill="1" applyBorder="1" applyAlignment="1" applyProtection="1">
      <alignment horizontal="center"/>
      <protection locked="0"/>
    </xf>
    <xf numFmtId="0" fontId="4" fillId="13"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2" fontId="9" fillId="0" borderId="13" xfId="0" applyNumberFormat="1" applyFont="1" applyFill="1" applyBorder="1" applyAlignment="1" applyProtection="1">
      <alignment horizontal="center"/>
      <protection locked="0"/>
    </xf>
    <xf numFmtId="4" fontId="9" fillId="0" borderId="13" xfId="0" applyNumberFormat="1"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2" fontId="9" fillId="0" borderId="16"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4" fontId="9" fillId="0" borderId="16" xfId="0" applyNumberFormat="1" applyFont="1" applyFill="1" applyBorder="1" applyAlignment="1" applyProtection="1">
      <alignment horizontal="center"/>
      <protection locked="0"/>
    </xf>
    <xf numFmtId="0" fontId="4" fillId="0" borderId="13" xfId="0" applyFont="1" applyFill="1" applyBorder="1" applyAlignment="1" applyProtection="1">
      <alignment horizontal="center" vertical="center" wrapText="1"/>
      <protection locked="0"/>
    </xf>
    <xf numFmtId="0" fontId="10" fillId="0" borderId="16"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xf numFmtId="0" fontId="10" fillId="0" borderId="13" xfId="0" applyFont="1" applyFill="1" applyBorder="1" applyAlignment="1" applyProtection="1">
      <alignment horizontal="center" vertical="center"/>
      <protection locked="0"/>
    </xf>
    <xf numFmtId="4" fontId="9" fillId="0" borderId="20" xfId="0" applyNumberFormat="1" applyFont="1" applyFill="1" applyBorder="1" applyAlignment="1" applyProtection="1">
      <alignment horizontal="center" vertical="center" wrapText="1"/>
      <protection locked="0"/>
    </xf>
    <xf numFmtId="4" fontId="9" fillId="0" borderId="21" xfId="0" applyNumberFormat="1"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4" fontId="9" fillId="0" borderId="14" xfId="0" applyNumberFormat="1" applyFont="1" applyFill="1" applyBorder="1" applyAlignment="1" applyProtection="1">
      <alignment horizontal="center"/>
      <protection locked="0"/>
    </xf>
    <xf numFmtId="4" fontId="9" fillId="33" borderId="13" xfId="0" applyNumberFormat="1" applyFont="1" applyFill="1" applyBorder="1" applyAlignment="1" applyProtection="1">
      <alignment horizontal="center" vertical="center" wrapText="1"/>
      <protection locked="0"/>
    </xf>
    <xf numFmtId="4" fontId="9" fillId="33" borderId="16" xfId="0" applyNumberFormat="1" applyFont="1" applyFill="1" applyBorder="1" applyAlignment="1" applyProtection="1">
      <alignment horizontal="center" vertical="center" wrapText="1"/>
      <protection locked="0"/>
    </xf>
    <xf numFmtId="4" fontId="9" fillId="33" borderId="17" xfId="0" applyNumberFormat="1" applyFont="1" applyFill="1" applyBorder="1" applyAlignment="1" applyProtection="1">
      <alignment horizontal="center" vertical="center" wrapText="1"/>
      <protection locked="0"/>
    </xf>
    <xf numFmtId="4" fontId="9" fillId="33" borderId="13" xfId="0" applyNumberFormat="1" applyFont="1" applyFill="1" applyBorder="1" applyAlignment="1" applyProtection="1">
      <alignment horizontal="center"/>
      <protection locked="0"/>
    </xf>
    <xf numFmtId="0" fontId="9" fillId="33" borderId="13" xfId="0" applyFont="1" applyFill="1" applyBorder="1" applyAlignment="1" applyProtection="1">
      <alignment horizontal="center"/>
      <protection locked="0"/>
    </xf>
    <xf numFmtId="0" fontId="9" fillId="33" borderId="16" xfId="0" applyFont="1" applyFill="1" applyBorder="1" applyAlignment="1" applyProtection="1">
      <alignment horizontal="center"/>
      <protection locked="0"/>
    </xf>
    <xf numFmtId="4" fontId="9" fillId="36" borderId="16" xfId="0" applyNumberFormat="1" applyFont="1" applyFill="1" applyBorder="1" applyAlignment="1" applyProtection="1">
      <alignment horizontal="center"/>
      <protection locked="0"/>
    </xf>
    <xf numFmtId="4" fontId="9" fillId="36" borderId="14" xfId="0" applyNumberFormat="1" applyFont="1" applyFill="1" applyBorder="1" applyAlignment="1" applyProtection="1">
      <alignment horizontal="center"/>
      <protection locked="0"/>
    </xf>
    <xf numFmtId="4" fontId="9" fillId="36" borderId="17" xfId="0" applyNumberFormat="1" applyFont="1" applyFill="1" applyBorder="1" applyAlignment="1" applyProtection="1">
      <alignment horizontal="center"/>
      <protection locked="0"/>
    </xf>
    <xf numFmtId="4" fontId="9" fillId="33" borderId="20" xfId="0" applyNumberFormat="1" applyFont="1" applyFill="1" applyBorder="1" applyAlignment="1" applyProtection="1">
      <alignment horizontal="center" vertical="center" wrapText="1"/>
      <protection locked="0"/>
    </xf>
    <xf numFmtId="4" fontId="9" fillId="33" borderId="10" xfId="0" applyNumberFormat="1" applyFont="1" applyFill="1" applyBorder="1" applyAlignment="1" applyProtection="1">
      <alignment horizontal="center" vertical="center" wrapText="1"/>
      <protection locked="0"/>
    </xf>
    <xf numFmtId="2" fontId="9" fillId="33" borderId="16" xfId="0" applyNumberFormat="1" applyFont="1" applyFill="1" applyBorder="1" applyAlignment="1" applyProtection="1">
      <alignment horizontal="center"/>
      <protection locked="0"/>
    </xf>
    <xf numFmtId="2" fontId="9" fillId="33" borderId="14" xfId="0" applyNumberFormat="1" applyFont="1" applyFill="1" applyBorder="1" applyAlignment="1" applyProtection="1">
      <alignment horizontal="center"/>
      <protection locked="0"/>
    </xf>
    <xf numFmtId="2" fontId="9" fillId="33" borderId="17" xfId="0" applyNumberFormat="1" applyFont="1" applyFill="1" applyBorder="1" applyAlignment="1" applyProtection="1">
      <alignment horizontal="center"/>
      <protection locked="0"/>
    </xf>
    <xf numFmtId="2" fontId="9" fillId="33" borderId="13" xfId="0" applyNumberFormat="1" applyFont="1" applyFill="1" applyBorder="1" applyAlignment="1" applyProtection="1">
      <alignment horizontal="center"/>
      <protection locked="0"/>
    </xf>
    <xf numFmtId="0" fontId="4" fillId="33" borderId="16"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center" vertical="center" wrapText="1"/>
      <protection locked="0"/>
    </xf>
    <xf numFmtId="4" fontId="9" fillId="33" borderId="14" xfId="0" applyNumberFormat="1"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4" fontId="9" fillId="33" borderId="16" xfId="0" applyNumberFormat="1" applyFont="1" applyFill="1" applyBorder="1" applyAlignment="1" applyProtection="1">
      <alignment horizontal="center"/>
      <protection locked="0"/>
    </xf>
    <xf numFmtId="4" fontId="9" fillId="33" borderId="14" xfId="0" applyNumberFormat="1" applyFont="1" applyFill="1" applyBorder="1" applyAlignment="1" applyProtection="1">
      <alignment horizontal="center"/>
      <protection locked="0"/>
    </xf>
    <xf numFmtId="4" fontId="9" fillId="33" borderId="21" xfId="0" applyNumberFormat="1"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3 2" xfId="49"/>
    <cellStyle name="Currency" xfId="50"/>
    <cellStyle name="Currency [0]" xfId="51"/>
    <cellStyle name="Moneda 2"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L595"/>
  <sheetViews>
    <sheetView showGridLines="0" showZeros="0" zoomScale="69" zoomScaleNormal="69" zoomScalePageLayoutView="0" workbookViewId="0" topLeftCell="B570">
      <selection activeCell="F577" sqref="F577:H577"/>
    </sheetView>
  </sheetViews>
  <sheetFormatPr defaultColWidth="11.00390625" defaultRowHeight="15.75"/>
  <cols>
    <col min="1" max="1" width="6.00390625" style="1" customWidth="1"/>
    <col min="2" max="2" width="69.625" style="1" customWidth="1"/>
    <col min="3" max="3" width="71.875" style="1" customWidth="1"/>
    <col min="4" max="4" width="12.25390625" style="1" customWidth="1"/>
    <col min="5" max="5" width="16.625" style="1" customWidth="1"/>
    <col min="6" max="6" width="12.625" style="1" customWidth="1"/>
    <col min="7" max="7" width="2.125" style="1" customWidth="1"/>
    <col min="8" max="8" width="14.375" style="1" customWidth="1"/>
    <col min="9" max="10" width="12.625" style="1" customWidth="1"/>
    <col min="11" max="11" width="15.125" style="1" customWidth="1"/>
    <col min="12" max="16384" width="11.00390625" style="1" customWidth="1"/>
  </cols>
  <sheetData>
    <row r="1" ht="15.75">
      <c r="E1" s="2"/>
    </row>
    <row r="2" spans="1:11" ht="25.5">
      <c r="A2" s="3" t="s">
        <v>967</v>
      </c>
      <c r="B2" s="3"/>
      <c r="C2" s="3"/>
      <c r="D2" s="3"/>
      <c r="E2" s="3"/>
      <c r="F2" s="3"/>
      <c r="G2" s="3"/>
      <c r="H2" s="3"/>
      <c r="I2" s="3"/>
      <c r="J2" s="3"/>
      <c r="K2" s="3"/>
    </row>
    <row r="3" spans="1:11" ht="9" customHeight="1">
      <c r="A3" s="3"/>
      <c r="B3" s="3"/>
      <c r="C3" s="3"/>
      <c r="D3" s="3"/>
      <c r="E3" s="3"/>
      <c r="F3" s="3"/>
      <c r="G3" s="3"/>
      <c r="H3" s="3"/>
      <c r="I3" s="3"/>
      <c r="J3" s="3"/>
      <c r="K3" s="3"/>
    </row>
    <row r="4" spans="1:11" ht="25.5">
      <c r="A4" s="3" t="s">
        <v>964</v>
      </c>
      <c r="B4" s="3"/>
      <c r="C4" s="3"/>
      <c r="D4" s="3"/>
      <c r="E4" s="3"/>
      <c r="F4" s="3"/>
      <c r="G4" s="3"/>
      <c r="H4" s="3"/>
      <c r="I4" s="3"/>
      <c r="J4" s="3"/>
      <c r="K4" s="3"/>
    </row>
    <row r="5" spans="1:11" ht="25.5">
      <c r="A5" s="3" t="s">
        <v>965</v>
      </c>
      <c r="B5" s="3"/>
      <c r="C5" s="3"/>
      <c r="D5" s="3"/>
      <c r="E5" s="3"/>
      <c r="F5" s="3"/>
      <c r="G5" s="3"/>
      <c r="H5" s="3"/>
      <c r="I5" s="3"/>
      <c r="J5" s="3"/>
      <c r="K5" s="3"/>
    </row>
    <row r="6" spans="1:11" ht="25.5">
      <c r="A6" s="3" t="s">
        <v>966</v>
      </c>
      <c r="B6" s="3"/>
      <c r="C6" s="3"/>
      <c r="D6" s="3"/>
      <c r="E6" s="3"/>
      <c r="F6" s="3"/>
      <c r="G6" s="3"/>
      <c r="H6" s="3"/>
      <c r="I6" s="3"/>
      <c r="J6" s="3"/>
      <c r="K6" s="3"/>
    </row>
    <row r="7" spans="1:11" ht="22.5" customHeight="1">
      <c r="A7" s="4"/>
      <c r="B7" s="4"/>
      <c r="C7" s="4"/>
      <c r="D7" s="4"/>
      <c r="E7" s="4"/>
      <c r="F7" s="5"/>
      <c r="G7" s="5"/>
      <c r="H7" s="5"/>
      <c r="I7" s="5"/>
      <c r="J7" s="5"/>
      <c r="K7" s="5"/>
    </row>
    <row r="8" spans="1:11" ht="52.5" customHeight="1">
      <c r="A8" s="6" t="s">
        <v>0</v>
      </c>
      <c r="B8" s="184" t="s">
        <v>1</v>
      </c>
      <c r="C8" s="184" t="s">
        <v>2</v>
      </c>
      <c r="D8" s="7"/>
      <c r="E8" s="8" t="s">
        <v>3</v>
      </c>
      <c r="F8" s="190" t="s">
        <v>4</v>
      </c>
      <c r="G8" s="191"/>
      <c r="H8" s="192"/>
      <c r="I8" s="190" t="s">
        <v>5</v>
      </c>
      <c r="J8" s="191"/>
      <c r="K8" s="192"/>
    </row>
    <row r="9" spans="1:11" ht="60" customHeight="1">
      <c r="A9" s="9"/>
      <c r="B9" s="185"/>
      <c r="C9" s="185"/>
      <c r="D9" s="11" t="s">
        <v>6</v>
      </c>
      <c r="E9" s="12" t="s">
        <v>7</v>
      </c>
      <c r="F9" s="13" t="s">
        <v>8</v>
      </c>
      <c r="G9" s="14" t="s">
        <v>9</v>
      </c>
      <c r="H9" s="15" t="s">
        <v>10</v>
      </c>
      <c r="I9" s="13" t="s">
        <v>8</v>
      </c>
      <c r="J9" s="14" t="s">
        <v>9</v>
      </c>
      <c r="K9" s="15" t="s">
        <v>10</v>
      </c>
    </row>
    <row r="10" spans="1:11" ht="32.25" customHeight="1">
      <c r="A10" s="64">
        <v>1</v>
      </c>
      <c r="B10" s="63" t="s">
        <v>934</v>
      </c>
      <c r="C10" s="10"/>
      <c r="D10" s="16"/>
      <c r="E10" s="12"/>
      <c r="F10" s="13"/>
      <c r="G10" s="14"/>
      <c r="H10" s="15"/>
      <c r="I10" s="13"/>
      <c r="J10" s="14"/>
      <c r="K10" s="15"/>
    </row>
    <row r="11" spans="1:11" ht="33">
      <c r="A11" s="17">
        <f>+IF(I11&gt;0,1,0)</f>
        <v>1</v>
      </c>
      <c r="B11" s="18" t="s">
        <v>11</v>
      </c>
      <c r="C11" s="18" t="s">
        <v>12</v>
      </c>
      <c r="D11" s="19" t="s">
        <v>13</v>
      </c>
      <c r="E11" s="20">
        <v>9</v>
      </c>
      <c r="F11" s="21">
        <f>+F213+F216+F214+F215+F217+F218+F222</f>
        <v>2</v>
      </c>
      <c r="G11" s="22"/>
      <c r="H11" s="21">
        <f aca="true" t="shared" si="0" ref="H11:H26">+ROUND((F11+G11)*E11,2)</f>
        <v>18</v>
      </c>
      <c r="I11" s="21">
        <f>+F11</f>
        <v>2</v>
      </c>
      <c r="J11" s="22"/>
      <c r="K11" s="21">
        <f aca="true" t="shared" si="1" ref="K11:K26">+ROUND((I11+J11)*E11,2)</f>
        <v>18</v>
      </c>
    </row>
    <row r="12" spans="1:11" ht="16.5">
      <c r="A12" s="17"/>
      <c r="B12" s="18"/>
      <c r="C12" s="18" t="s">
        <v>14</v>
      </c>
      <c r="D12" s="19"/>
      <c r="E12" s="23">
        <v>21</v>
      </c>
      <c r="F12" s="21">
        <f>+F213+F216+F214+F215+F217+F218+F222</f>
        <v>2</v>
      </c>
      <c r="G12" s="22"/>
      <c r="H12" s="21">
        <f t="shared" si="0"/>
        <v>42</v>
      </c>
      <c r="I12" s="21">
        <f>+F12</f>
        <v>2</v>
      </c>
      <c r="J12" s="22"/>
      <c r="K12" s="21">
        <f t="shared" si="1"/>
        <v>42</v>
      </c>
    </row>
    <row r="13" spans="1:11" ht="49.5">
      <c r="A13" s="17">
        <f>+IF(I13&gt;0,A11+1,A11)</f>
        <v>1</v>
      </c>
      <c r="B13" s="24" t="s">
        <v>15</v>
      </c>
      <c r="C13" s="25" t="s">
        <v>16</v>
      </c>
      <c r="D13" s="19" t="s">
        <v>13</v>
      </c>
      <c r="E13" s="20">
        <v>25</v>
      </c>
      <c r="F13" s="21">
        <f>+F216+F217+F218</f>
        <v>0</v>
      </c>
      <c r="G13" s="22"/>
      <c r="H13" s="21">
        <f t="shared" si="0"/>
        <v>0</v>
      </c>
      <c r="I13" s="21">
        <f aca="true" t="shared" si="2" ref="I13:I80">+F13</f>
        <v>0</v>
      </c>
      <c r="J13" s="22"/>
      <c r="K13" s="21">
        <f t="shared" si="1"/>
        <v>0</v>
      </c>
    </row>
    <row r="14" spans="1:11" ht="49.5">
      <c r="A14" s="17">
        <f aca="true" t="shared" si="3" ref="A14:A27">+IF(I14&gt;0,A13+1,A13)</f>
        <v>2</v>
      </c>
      <c r="B14" s="24" t="s">
        <v>17</v>
      </c>
      <c r="C14" s="24" t="s">
        <v>18</v>
      </c>
      <c r="D14" s="19" t="s">
        <v>13</v>
      </c>
      <c r="E14" s="23">
        <f>3.41*1.1</f>
        <v>3.7510000000000003</v>
      </c>
      <c r="F14" s="21">
        <f>+F213+F216+F219+3*F214+4*F215+3*F217+4*F218+3*F220+4*F221+3*F222+3*F223</f>
        <v>2</v>
      </c>
      <c r="G14" s="22"/>
      <c r="H14" s="21">
        <f t="shared" si="0"/>
        <v>7.5</v>
      </c>
      <c r="I14" s="21">
        <f t="shared" si="2"/>
        <v>2</v>
      </c>
      <c r="J14" s="22"/>
      <c r="K14" s="21">
        <f t="shared" si="1"/>
        <v>7.5</v>
      </c>
    </row>
    <row r="15" spans="1:11" ht="33">
      <c r="A15" s="17">
        <f t="shared" si="3"/>
        <v>3</v>
      </c>
      <c r="B15" s="24" t="s">
        <v>19</v>
      </c>
      <c r="C15" s="24" t="s">
        <v>20</v>
      </c>
      <c r="D15" s="19" t="s">
        <v>13</v>
      </c>
      <c r="E15" s="20">
        <v>12</v>
      </c>
      <c r="F15" s="21">
        <f>+F213+F216+F214+F215+F217+F218+F222</f>
        <v>2</v>
      </c>
      <c r="G15" s="22"/>
      <c r="H15" s="21">
        <f t="shared" si="0"/>
        <v>24</v>
      </c>
      <c r="I15" s="21">
        <f t="shared" si="2"/>
        <v>2</v>
      </c>
      <c r="J15" s="22"/>
      <c r="K15" s="21">
        <f t="shared" si="1"/>
        <v>24</v>
      </c>
    </row>
    <row r="16" spans="1:11" ht="16.5">
      <c r="A16" s="17">
        <f t="shared" si="3"/>
        <v>4</v>
      </c>
      <c r="B16" s="24"/>
      <c r="C16" s="24" t="s">
        <v>21</v>
      </c>
      <c r="D16" s="19" t="s">
        <v>13</v>
      </c>
      <c r="E16" s="20">
        <v>1.04</v>
      </c>
      <c r="F16" s="21">
        <f>+F213+F216+F219+F214+2*F215+F217+2*F218+F220+2*F221+2*F222+2*F223</f>
        <v>2</v>
      </c>
      <c r="G16" s="22"/>
      <c r="H16" s="21">
        <f t="shared" si="0"/>
        <v>2.08</v>
      </c>
      <c r="I16" s="21">
        <f t="shared" si="2"/>
        <v>2</v>
      </c>
      <c r="J16" s="22"/>
      <c r="K16" s="21">
        <f t="shared" si="1"/>
        <v>2.08</v>
      </c>
    </row>
    <row r="17" spans="1:11" ht="49.5">
      <c r="A17" s="17">
        <f t="shared" si="3"/>
        <v>4</v>
      </c>
      <c r="B17" s="24" t="s">
        <v>22</v>
      </c>
      <c r="C17" s="24" t="s">
        <v>23</v>
      </c>
      <c r="D17" s="19" t="s">
        <v>13</v>
      </c>
      <c r="E17" s="23">
        <f>5.25*1.1</f>
        <v>5.775</v>
      </c>
      <c r="F17" s="21">
        <f>+F219+F220+F221+F223+F262+F263+F270+F271+2*F272+2*F273+F430+F370+F360+F361+F371+F317+F320+F322*+F324*2</f>
        <v>0</v>
      </c>
      <c r="G17" s="22"/>
      <c r="H17" s="21">
        <f t="shared" si="0"/>
        <v>0</v>
      </c>
      <c r="I17" s="21">
        <f t="shared" si="2"/>
        <v>0</v>
      </c>
      <c r="J17" s="22"/>
      <c r="K17" s="21">
        <f t="shared" si="1"/>
        <v>0</v>
      </c>
    </row>
    <row r="18" spans="1:11" ht="33">
      <c r="A18" s="17">
        <f t="shared" si="3"/>
        <v>4</v>
      </c>
      <c r="B18" s="24"/>
      <c r="C18" s="24" t="s">
        <v>24</v>
      </c>
      <c r="D18" s="19" t="s">
        <v>13</v>
      </c>
      <c r="E18" s="23">
        <f>5.51*1.1</f>
        <v>6.061</v>
      </c>
      <c r="F18" s="21">
        <f>2*F463+2*F464+2*F465+2*F466+2*F467+2*F468+2*F469+2*F470+2*F487+2*F488+2*F489+2*F490+2*F491+2*F492+2*F493+2*F494+F368</f>
        <v>0</v>
      </c>
      <c r="G18" s="22"/>
      <c r="H18" s="21">
        <f t="shared" si="0"/>
        <v>0</v>
      </c>
      <c r="I18" s="21">
        <f t="shared" si="2"/>
        <v>0</v>
      </c>
      <c r="J18" s="22"/>
      <c r="K18" s="21">
        <f t="shared" si="1"/>
        <v>0</v>
      </c>
    </row>
    <row r="19" spans="1:11" ht="33">
      <c r="A19" s="17">
        <f t="shared" si="3"/>
        <v>4</v>
      </c>
      <c r="B19" s="24"/>
      <c r="C19" s="25" t="s">
        <v>25</v>
      </c>
      <c r="D19" s="19" t="s">
        <v>13</v>
      </c>
      <c r="E19" s="26"/>
      <c r="F19" s="21"/>
      <c r="G19" s="22"/>
      <c r="H19" s="21">
        <f t="shared" si="0"/>
        <v>0</v>
      </c>
      <c r="I19" s="21">
        <f t="shared" si="2"/>
        <v>0</v>
      </c>
      <c r="J19" s="22"/>
      <c r="K19" s="21">
        <f t="shared" si="1"/>
        <v>0</v>
      </c>
    </row>
    <row r="20" spans="1:11" ht="33">
      <c r="A20" s="17">
        <f t="shared" si="3"/>
        <v>4</v>
      </c>
      <c r="B20" s="24"/>
      <c r="C20" s="25" t="s">
        <v>26</v>
      </c>
      <c r="D20" s="19" t="s">
        <v>13</v>
      </c>
      <c r="E20" s="23">
        <v>5.78</v>
      </c>
      <c r="F20" s="21"/>
      <c r="G20" s="22"/>
      <c r="H20" s="21">
        <f t="shared" si="0"/>
        <v>0</v>
      </c>
      <c r="I20" s="21">
        <f t="shared" si="2"/>
        <v>0</v>
      </c>
      <c r="J20" s="22"/>
      <c r="K20" s="21">
        <f t="shared" si="1"/>
        <v>0</v>
      </c>
    </row>
    <row r="21" spans="1:11" ht="33">
      <c r="A21" s="17">
        <f t="shared" si="3"/>
        <v>4</v>
      </c>
      <c r="B21" s="24" t="s">
        <v>27</v>
      </c>
      <c r="C21" s="24" t="s">
        <v>28</v>
      </c>
      <c r="D21" s="19" t="s">
        <v>13</v>
      </c>
      <c r="E21" s="23">
        <f>6.3*1.1</f>
        <v>6.930000000000001</v>
      </c>
      <c r="F21" s="21">
        <f>+F264+F265+F372+F360+F361+2*F362+2*F363+F373+F374+F375+F307+F309+F318</f>
        <v>0</v>
      </c>
      <c r="G21" s="22"/>
      <c r="H21" s="21">
        <f t="shared" si="0"/>
        <v>0</v>
      </c>
      <c r="I21" s="21">
        <f t="shared" si="2"/>
        <v>0</v>
      </c>
      <c r="J21" s="22"/>
      <c r="K21" s="21">
        <f t="shared" si="1"/>
        <v>0</v>
      </c>
    </row>
    <row r="22" spans="1:11" ht="33">
      <c r="A22" s="17">
        <f t="shared" si="3"/>
        <v>4</v>
      </c>
      <c r="B22" s="24"/>
      <c r="C22" s="25" t="s">
        <v>29</v>
      </c>
      <c r="D22" s="19" t="s">
        <v>13</v>
      </c>
      <c r="E22" s="23">
        <v>6.93</v>
      </c>
      <c r="F22" s="27"/>
      <c r="G22" s="22"/>
      <c r="H22" s="21">
        <f t="shared" si="0"/>
        <v>0</v>
      </c>
      <c r="I22" s="27">
        <f t="shared" si="2"/>
        <v>0</v>
      </c>
      <c r="J22" s="22"/>
      <c r="K22" s="21">
        <f t="shared" si="1"/>
        <v>0</v>
      </c>
    </row>
    <row r="23" spans="1:11" ht="33">
      <c r="A23" s="17">
        <f t="shared" si="3"/>
        <v>4</v>
      </c>
      <c r="B23" s="24"/>
      <c r="C23" s="24" t="s">
        <v>30</v>
      </c>
      <c r="D23" s="19" t="s">
        <v>13</v>
      </c>
      <c r="E23" s="23">
        <v>5.78</v>
      </c>
      <c r="F23" s="21">
        <f>+F254+F255+F256+F260+F432+F433+F441+F443+F444+F517+F518</f>
        <v>0</v>
      </c>
      <c r="G23" s="22"/>
      <c r="H23" s="21">
        <f t="shared" si="0"/>
        <v>0</v>
      </c>
      <c r="I23" s="21">
        <f t="shared" si="2"/>
        <v>0</v>
      </c>
      <c r="J23" s="22"/>
      <c r="K23" s="21">
        <f t="shared" si="1"/>
        <v>0</v>
      </c>
    </row>
    <row r="24" spans="1:11" ht="33">
      <c r="A24" s="17">
        <f t="shared" si="3"/>
        <v>4</v>
      </c>
      <c r="B24" s="24"/>
      <c r="C24" s="24" t="s">
        <v>31</v>
      </c>
      <c r="D24" s="19" t="s">
        <v>13</v>
      </c>
      <c r="E24" s="23">
        <v>6.93</v>
      </c>
      <c r="F24" s="21">
        <f>+F257+F261+F266+F267+F268+F269+F369+F364+F365+F366+F367</f>
        <v>0</v>
      </c>
      <c r="G24" s="22"/>
      <c r="H24" s="21">
        <f t="shared" si="0"/>
        <v>0</v>
      </c>
      <c r="I24" s="21">
        <f t="shared" si="2"/>
        <v>0</v>
      </c>
      <c r="J24" s="22"/>
      <c r="K24" s="21">
        <f t="shared" si="1"/>
        <v>0</v>
      </c>
    </row>
    <row r="25" spans="1:11" ht="16.5">
      <c r="A25" s="17">
        <f t="shared" si="3"/>
        <v>4</v>
      </c>
      <c r="B25" s="24" t="s">
        <v>32</v>
      </c>
      <c r="C25" s="24" t="s">
        <v>32</v>
      </c>
      <c r="D25" s="19" t="s">
        <v>13</v>
      </c>
      <c r="E25" s="26"/>
      <c r="F25" s="21"/>
      <c r="G25" s="22"/>
      <c r="H25" s="21">
        <f t="shared" si="0"/>
        <v>0</v>
      </c>
      <c r="I25" s="21">
        <f t="shared" si="2"/>
        <v>0</v>
      </c>
      <c r="J25" s="22"/>
      <c r="K25" s="21">
        <f t="shared" si="1"/>
        <v>0</v>
      </c>
    </row>
    <row r="26" spans="1:11" ht="33">
      <c r="A26" s="17">
        <f t="shared" si="3"/>
        <v>4</v>
      </c>
      <c r="B26" s="28" t="s">
        <v>33</v>
      </c>
      <c r="C26" s="29" t="s">
        <v>34</v>
      </c>
      <c r="D26" s="19" t="s">
        <v>13</v>
      </c>
      <c r="E26" s="20">
        <v>2.5</v>
      </c>
      <c r="F26" s="21">
        <f>+F255</f>
        <v>0</v>
      </c>
      <c r="G26" s="22"/>
      <c r="H26" s="21">
        <f t="shared" si="0"/>
        <v>0</v>
      </c>
      <c r="I26" s="21">
        <f t="shared" si="2"/>
        <v>0</v>
      </c>
      <c r="J26" s="22"/>
      <c r="K26" s="21">
        <f t="shared" si="1"/>
        <v>0</v>
      </c>
    </row>
    <row r="27" spans="1:11" ht="33">
      <c r="A27" s="17">
        <f t="shared" si="3"/>
        <v>4</v>
      </c>
      <c r="B27" s="28" t="s">
        <v>35</v>
      </c>
      <c r="C27" s="29" t="s">
        <v>36</v>
      </c>
      <c r="D27" s="19" t="s">
        <v>13</v>
      </c>
      <c r="E27" s="20">
        <v>6</v>
      </c>
      <c r="F27" s="21"/>
      <c r="G27" s="22"/>
      <c r="H27" s="21"/>
      <c r="I27" s="21"/>
      <c r="J27" s="22"/>
      <c r="K27" s="21"/>
    </row>
    <row r="28" spans="1:11" ht="33">
      <c r="A28" s="17">
        <f>+IF(I28&gt;0,A26+1,A26)</f>
        <v>4</v>
      </c>
      <c r="B28" s="24" t="s">
        <v>37</v>
      </c>
      <c r="C28" s="24" t="s">
        <v>37</v>
      </c>
      <c r="D28" s="19" t="s">
        <v>13</v>
      </c>
      <c r="E28" s="20">
        <v>14</v>
      </c>
      <c r="F28" s="21"/>
      <c r="G28" s="22"/>
      <c r="H28" s="21">
        <f aca="true" t="shared" si="4" ref="H28:H59">+ROUND((F28+G28)*E28,2)</f>
        <v>0</v>
      </c>
      <c r="I28" s="21">
        <f t="shared" si="2"/>
        <v>0</v>
      </c>
      <c r="J28" s="22"/>
      <c r="K28" s="21">
        <f aca="true" t="shared" si="5" ref="K28:K59">+ROUND((I28+J28)*E28,2)</f>
        <v>0</v>
      </c>
    </row>
    <row r="29" spans="1:11" ht="33">
      <c r="A29" s="17">
        <f aca="true" t="shared" si="6" ref="A29:A55">+IF(I29&gt;0,A28+1,A28)</f>
        <v>4</v>
      </c>
      <c r="B29" s="24"/>
      <c r="C29" s="25" t="s">
        <v>38</v>
      </c>
      <c r="D29" s="19" t="s">
        <v>13</v>
      </c>
      <c r="E29" s="23">
        <f>47.25*1.1</f>
        <v>51.975</v>
      </c>
      <c r="F29" s="21">
        <f>+F260+2*F261+2*F266+2*F267+2*F268+2*F269+F317+F318*2</f>
        <v>0</v>
      </c>
      <c r="G29" s="22"/>
      <c r="H29" s="21">
        <f t="shared" si="4"/>
        <v>0</v>
      </c>
      <c r="I29" s="21">
        <f t="shared" si="2"/>
        <v>0</v>
      </c>
      <c r="J29" s="22"/>
      <c r="K29" s="21">
        <f t="shared" si="5"/>
        <v>0</v>
      </c>
    </row>
    <row r="30" spans="1:11" ht="33">
      <c r="A30" s="17">
        <f t="shared" si="6"/>
        <v>4</v>
      </c>
      <c r="B30" s="24"/>
      <c r="C30" s="24" t="s">
        <v>39</v>
      </c>
      <c r="D30" s="19" t="s">
        <v>13</v>
      </c>
      <c r="E30" s="23">
        <v>30</v>
      </c>
      <c r="F30" s="21">
        <f>+F432+F433+F441+F443+F444</f>
        <v>0</v>
      </c>
      <c r="G30" s="22"/>
      <c r="H30" s="21">
        <f t="shared" si="4"/>
        <v>0</v>
      </c>
      <c r="I30" s="21">
        <f t="shared" si="2"/>
        <v>0</v>
      </c>
      <c r="J30" s="22"/>
      <c r="K30" s="21">
        <f t="shared" si="5"/>
        <v>0</v>
      </c>
    </row>
    <row r="31" spans="1:11" ht="33">
      <c r="A31" s="17">
        <f t="shared" si="6"/>
        <v>4</v>
      </c>
      <c r="B31" s="24"/>
      <c r="C31" s="25" t="s">
        <v>40</v>
      </c>
      <c r="D31" s="19" t="s">
        <v>13</v>
      </c>
      <c r="E31" s="23">
        <v>51.98</v>
      </c>
      <c r="F31" s="21">
        <f>+F370+2*F372+2*F360+2*F361+2*F362+2*F363+F368+2*F369+2*F364+2*F365+2*F366+2*F367+F371+2*F373+2*F374+2*F375+F307*2+F309*2</f>
        <v>0</v>
      </c>
      <c r="G31" s="22"/>
      <c r="H31" s="21">
        <f t="shared" si="4"/>
        <v>0</v>
      </c>
      <c r="I31" s="21">
        <f t="shared" si="2"/>
        <v>0</v>
      </c>
      <c r="J31" s="22"/>
      <c r="K31" s="21">
        <f t="shared" si="5"/>
        <v>0</v>
      </c>
    </row>
    <row r="32" spans="1:11" ht="31.5" customHeight="1">
      <c r="A32" s="17">
        <f t="shared" si="6"/>
        <v>4</v>
      </c>
      <c r="B32" s="24" t="s">
        <v>41</v>
      </c>
      <c r="C32" s="24" t="s">
        <v>41</v>
      </c>
      <c r="D32" s="19" t="s">
        <v>13</v>
      </c>
      <c r="E32" s="23">
        <f>78.75*1.1</f>
        <v>86.625</v>
      </c>
      <c r="F32" s="21"/>
      <c r="G32" s="22"/>
      <c r="H32" s="21">
        <f t="shared" si="4"/>
        <v>0</v>
      </c>
      <c r="I32" s="21">
        <f t="shared" si="2"/>
        <v>0</v>
      </c>
      <c r="J32" s="22"/>
      <c r="K32" s="21">
        <f t="shared" si="5"/>
        <v>0</v>
      </c>
    </row>
    <row r="33" spans="1:11" ht="16.5">
      <c r="A33" s="17">
        <f t="shared" si="6"/>
        <v>4</v>
      </c>
      <c r="B33" s="28"/>
      <c r="C33" s="30" t="s">
        <v>42</v>
      </c>
      <c r="D33" s="19" t="s">
        <v>13</v>
      </c>
      <c r="E33" s="23">
        <v>5.5</v>
      </c>
      <c r="F33" s="21">
        <f>+F254</f>
        <v>0</v>
      </c>
      <c r="G33" s="22"/>
      <c r="H33" s="21">
        <f t="shared" si="4"/>
        <v>0</v>
      </c>
      <c r="I33" s="21">
        <f t="shared" si="2"/>
        <v>0</v>
      </c>
      <c r="J33" s="22"/>
      <c r="K33" s="21">
        <f t="shared" si="5"/>
        <v>0</v>
      </c>
    </row>
    <row r="34" spans="1:11" ht="33">
      <c r="A34" s="17">
        <f t="shared" si="6"/>
        <v>4</v>
      </c>
      <c r="B34" s="28"/>
      <c r="C34" s="30" t="s">
        <v>43</v>
      </c>
      <c r="D34" s="19" t="s">
        <v>13</v>
      </c>
      <c r="E34" s="23">
        <f>3.93*1.1</f>
        <v>4.323</v>
      </c>
      <c r="F34" s="21">
        <f>+F254</f>
        <v>0</v>
      </c>
      <c r="G34" s="22"/>
      <c r="H34" s="21">
        <f t="shared" si="4"/>
        <v>0</v>
      </c>
      <c r="I34" s="21">
        <f t="shared" si="2"/>
        <v>0</v>
      </c>
      <c r="J34" s="22"/>
      <c r="K34" s="21">
        <f t="shared" si="5"/>
        <v>0</v>
      </c>
    </row>
    <row r="35" spans="1:11" ht="42.75" customHeight="1">
      <c r="A35" s="17">
        <f t="shared" si="6"/>
        <v>4</v>
      </c>
      <c r="B35" s="28"/>
      <c r="C35" s="30" t="s">
        <v>44</v>
      </c>
      <c r="D35" s="19" t="s">
        <v>13</v>
      </c>
      <c r="E35" s="23">
        <f>18.06*1.1-2.55</f>
        <v>17.316</v>
      </c>
      <c r="F35" s="21">
        <f>+F256+2*F257</f>
        <v>0</v>
      </c>
      <c r="G35" s="22"/>
      <c r="H35" s="21">
        <f t="shared" si="4"/>
        <v>0</v>
      </c>
      <c r="I35" s="21">
        <f t="shared" si="2"/>
        <v>0</v>
      </c>
      <c r="J35" s="22"/>
      <c r="K35" s="21">
        <f t="shared" si="5"/>
        <v>0</v>
      </c>
    </row>
    <row r="36" spans="1:11" ht="49.5">
      <c r="A36" s="17">
        <f t="shared" si="6"/>
        <v>4</v>
      </c>
      <c r="B36" s="28" t="s">
        <v>45</v>
      </c>
      <c r="C36" s="31" t="s">
        <v>46</v>
      </c>
      <c r="D36" s="19" t="s">
        <v>13</v>
      </c>
      <c r="E36" s="20">
        <v>5</v>
      </c>
      <c r="F36" s="21">
        <f>+F266+F267+F268+F269+2*F360+2*F361+2*F362+2*F363+3*F364+3*F365+3*F366+3*F367+3*F374+3*F375</f>
        <v>0</v>
      </c>
      <c r="G36" s="22"/>
      <c r="H36" s="21">
        <f t="shared" si="4"/>
        <v>0</v>
      </c>
      <c r="I36" s="21">
        <f t="shared" si="2"/>
        <v>0</v>
      </c>
      <c r="J36" s="22"/>
      <c r="K36" s="21">
        <f t="shared" si="5"/>
        <v>0</v>
      </c>
    </row>
    <row r="37" spans="1:11" ht="49.5">
      <c r="A37" s="17">
        <f t="shared" si="6"/>
        <v>4</v>
      </c>
      <c r="B37" s="28" t="s">
        <v>47</v>
      </c>
      <c r="C37" s="28" t="s">
        <v>47</v>
      </c>
      <c r="D37" s="19" t="s">
        <v>13</v>
      </c>
      <c r="E37" s="20">
        <v>8</v>
      </c>
      <c r="F37" s="21"/>
      <c r="G37" s="22"/>
      <c r="H37" s="21">
        <f t="shared" si="4"/>
        <v>0</v>
      </c>
      <c r="I37" s="21">
        <f t="shared" si="2"/>
        <v>0</v>
      </c>
      <c r="J37" s="22"/>
      <c r="K37" s="21">
        <f t="shared" si="5"/>
        <v>0</v>
      </c>
    </row>
    <row r="38" spans="1:11" ht="54.75" customHeight="1">
      <c r="A38" s="17">
        <f t="shared" si="6"/>
        <v>4</v>
      </c>
      <c r="B38" s="28" t="s">
        <v>48</v>
      </c>
      <c r="C38" s="28" t="s">
        <v>48</v>
      </c>
      <c r="D38" s="19" t="s">
        <v>13</v>
      </c>
      <c r="E38" s="23">
        <v>5</v>
      </c>
      <c r="F38" s="21"/>
      <c r="G38" s="22"/>
      <c r="H38" s="21">
        <f t="shared" si="4"/>
        <v>0</v>
      </c>
      <c r="I38" s="21">
        <f t="shared" si="2"/>
        <v>0</v>
      </c>
      <c r="J38" s="22"/>
      <c r="K38" s="21">
        <f t="shared" si="5"/>
        <v>0</v>
      </c>
    </row>
    <row r="39" spans="1:11" ht="43.5" customHeight="1">
      <c r="A39" s="17">
        <f t="shared" si="6"/>
        <v>4</v>
      </c>
      <c r="B39" s="24" t="s">
        <v>49</v>
      </c>
      <c r="C39" s="24" t="s">
        <v>49</v>
      </c>
      <c r="D39" s="19" t="s">
        <v>13</v>
      </c>
      <c r="E39" s="20">
        <v>15</v>
      </c>
      <c r="F39" s="21"/>
      <c r="G39" s="22"/>
      <c r="H39" s="21">
        <f t="shared" si="4"/>
        <v>0</v>
      </c>
      <c r="I39" s="21">
        <f t="shared" si="2"/>
        <v>0</v>
      </c>
      <c r="J39" s="22"/>
      <c r="K39" s="21">
        <f t="shared" si="5"/>
        <v>0</v>
      </c>
    </row>
    <row r="40" spans="1:11" ht="57.75" customHeight="1">
      <c r="A40" s="17">
        <f t="shared" si="6"/>
        <v>4</v>
      </c>
      <c r="B40" s="28" t="s">
        <v>50</v>
      </c>
      <c r="C40" s="30" t="s">
        <v>51</v>
      </c>
      <c r="D40" s="19" t="s">
        <v>13</v>
      </c>
      <c r="E40" s="20">
        <v>12</v>
      </c>
      <c r="F40" s="21">
        <f>+F258++F264+F265+F370+F362+F363+F260</f>
        <v>0</v>
      </c>
      <c r="G40" s="22"/>
      <c r="H40" s="21">
        <f t="shared" si="4"/>
        <v>0</v>
      </c>
      <c r="I40" s="21">
        <f t="shared" si="2"/>
        <v>0</v>
      </c>
      <c r="J40" s="22"/>
      <c r="K40" s="21">
        <f t="shared" si="5"/>
        <v>0</v>
      </c>
    </row>
    <row r="41" spans="1:11" ht="63.75" customHeight="1">
      <c r="A41" s="17">
        <f t="shared" si="6"/>
        <v>4</v>
      </c>
      <c r="B41" s="28" t="s">
        <v>52</v>
      </c>
      <c r="C41" s="30" t="s">
        <v>53</v>
      </c>
      <c r="D41" s="19" t="s">
        <v>13</v>
      </c>
      <c r="E41" s="20">
        <v>25</v>
      </c>
      <c r="F41" s="21">
        <f>+F259+F261</f>
        <v>0</v>
      </c>
      <c r="G41" s="22"/>
      <c r="H41" s="21">
        <f t="shared" si="4"/>
        <v>0</v>
      </c>
      <c r="I41" s="21">
        <f t="shared" si="2"/>
        <v>0</v>
      </c>
      <c r="J41" s="22"/>
      <c r="K41" s="21">
        <f t="shared" si="5"/>
        <v>0</v>
      </c>
    </row>
    <row r="42" spans="1:11" ht="33">
      <c r="A42" s="17">
        <f t="shared" si="6"/>
        <v>4</v>
      </c>
      <c r="B42" s="28"/>
      <c r="C42" s="30" t="s">
        <v>54</v>
      </c>
      <c r="D42" s="19" t="s">
        <v>13</v>
      </c>
      <c r="E42" s="20">
        <v>0.95</v>
      </c>
      <c r="F42" s="21">
        <f>+F260+2*F261+2*F266+2*F267+2*F268+2*F269+F432+F433+F441+F443+F444+2*F370+4*F372+4*F360+4*F361+4*F362+4*F363+F368+2*F369+2*F364+2*F365+2*F366+2*F367+2*F371+4*F373+4*F374+4*F375</f>
        <v>0</v>
      </c>
      <c r="G42" s="22"/>
      <c r="H42" s="21">
        <f t="shared" si="4"/>
        <v>0</v>
      </c>
      <c r="I42" s="21">
        <f t="shared" si="2"/>
        <v>0</v>
      </c>
      <c r="J42" s="22"/>
      <c r="K42" s="21">
        <f t="shared" si="5"/>
        <v>0</v>
      </c>
    </row>
    <row r="43" spans="1:11" ht="33">
      <c r="A43" s="17">
        <f t="shared" si="6"/>
        <v>4</v>
      </c>
      <c r="B43" s="24" t="s">
        <v>55</v>
      </c>
      <c r="C43" s="24" t="s">
        <v>55</v>
      </c>
      <c r="D43" s="19" t="s">
        <v>13</v>
      </c>
      <c r="E43" s="20">
        <v>8</v>
      </c>
      <c r="F43" s="21"/>
      <c r="G43" s="22"/>
      <c r="H43" s="21">
        <f t="shared" si="4"/>
        <v>0</v>
      </c>
      <c r="I43" s="21">
        <f t="shared" si="2"/>
        <v>0</v>
      </c>
      <c r="J43" s="22"/>
      <c r="K43" s="21">
        <f t="shared" si="5"/>
        <v>0</v>
      </c>
    </row>
    <row r="44" spans="1:11" ht="49.5">
      <c r="A44" s="17">
        <f t="shared" si="6"/>
        <v>4</v>
      </c>
      <c r="B44" s="28" t="s">
        <v>56</v>
      </c>
      <c r="C44" s="31" t="s">
        <v>57</v>
      </c>
      <c r="D44" s="19" t="s">
        <v>13</v>
      </c>
      <c r="E44" s="23">
        <f>5.25*1.1</f>
        <v>5.775</v>
      </c>
      <c r="F44" s="21">
        <f>4*F261+3*F266+3*F267+3*F268+3*F269+2*F372+2*F360+2*F361+2*F362+2*F363+4*F369+2*F364+2*F365+2*F366+2*F367+4*F373+F374+F375</f>
        <v>0</v>
      </c>
      <c r="G44" s="22"/>
      <c r="H44" s="21">
        <f t="shared" si="4"/>
        <v>0</v>
      </c>
      <c r="I44" s="21">
        <f t="shared" si="2"/>
        <v>0</v>
      </c>
      <c r="J44" s="22"/>
      <c r="K44" s="21">
        <f t="shared" si="5"/>
        <v>0</v>
      </c>
    </row>
    <row r="45" spans="1:11" ht="33">
      <c r="A45" s="17">
        <f t="shared" si="6"/>
        <v>4</v>
      </c>
      <c r="B45" s="28" t="s">
        <v>58</v>
      </c>
      <c r="C45" s="28" t="s">
        <v>58</v>
      </c>
      <c r="D45" s="19" t="s">
        <v>13</v>
      </c>
      <c r="E45" s="26"/>
      <c r="F45" s="21"/>
      <c r="G45" s="22"/>
      <c r="H45" s="21">
        <f t="shared" si="4"/>
        <v>0</v>
      </c>
      <c r="I45" s="21">
        <f t="shared" si="2"/>
        <v>0</v>
      </c>
      <c r="J45" s="22"/>
      <c r="K45" s="21">
        <f t="shared" si="5"/>
        <v>0</v>
      </c>
    </row>
    <row r="46" spans="1:11" ht="33">
      <c r="A46" s="17">
        <f t="shared" si="6"/>
        <v>4</v>
      </c>
      <c r="B46" s="28"/>
      <c r="C46" s="31" t="s">
        <v>59</v>
      </c>
      <c r="D46" s="19" t="s">
        <v>13</v>
      </c>
      <c r="E46" s="20">
        <v>4.5</v>
      </c>
      <c r="F46" s="21">
        <f>+F260+2*F261+F268+F269+2*F370+6*F372+6*F362+6*F363+3*F368+6*F369+6*F366+6*F367+3*F371+6*F373+F314*2+F315*4+F316*6+F317*2+F318*4</f>
        <v>0</v>
      </c>
      <c r="G46" s="22"/>
      <c r="H46" s="21">
        <f t="shared" si="4"/>
        <v>0</v>
      </c>
      <c r="I46" s="21">
        <f t="shared" si="2"/>
        <v>0</v>
      </c>
      <c r="J46" s="22"/>
      <c r="K46" s="21">
        <f t="shared" si="5"/>
        <v>0</v>
      </c>
    </row>
    <row r="47" spans="1:11" ht="33">
      <c r="A47" s="17">
        <f t="shared" si="6"/>
        <v>4</v>
      </c>
      <c r="B47" s="28"/>
      <c r="C47" s="30" t="s">
        <v>51</v>
      </c>
      <c r="D47" s="19" t="s">
        <v>13</v>
      </c>
      <c r="E47" s="26">
        <v>11.55</v>
      </c>
      <c r="F47" s="21"/>
      <c r="G47" s="22"/>
      <c r="H47" s="21">
        <f t="shared" si="4"/>
        <v>0</v>
      </c>
      <c r="I47" s="21">
        <f t="shared" si="2"/>
        <v>0</v>
      </c>
      <c r="J47" s="22"/>
      <c r="K47" s="21">
        <f t="shared" si="5"/>
        <v>0</v>
      </c>
    </row>
    <row r="48" spans="1:11" ht="33">
      <c r="A48" s="17">
        <f t="shared" si="6"/>
        <v>4</v>
      </c>
      <c r="B48" s="28"/>
      <c r="C48" s="31" t="s">
        <v>53</v>
      </c>
      <c r="D48" s="19" t="s">
        <v>13</v>
      </c>
      <c r="E48" s="26">
        <v>13.81</v>
      </c>
      <c r="F48" s="21">
        <f>+F372</f>
        <v>0</v>
      </c>
      <c r="G48" s="22"/>
      <c r="H48" s="21">
        <f t="shared" si="4"/>
        <v>0</v>
      </c>
      <c r="I48" s="21">
        <f t="shared" si="2"/>
        <v>0</v>
      </c>
      <c r="J48" s="22"/>
      <c r="K48" s="21">
        <f t="shared" si="5"/>
        <v>0</v>
      </c>
    </row>
    <row r="49" spans="1:11" ht="33">
      <c r="A49" s="17">
        <f t="shared" si="6"/>
        <v>4</v>
      </c>
      <c r="B49" s="28"/>
      <c r="C49" s="30" t="s">
        <v>60</v>
      </c>
      <c r="D49" s="19" t="s">
        <v>13</v>
      </c>
      <c r="E49" s="20">
        <v>4.8</v>
      </c>
      <c r="F49" s="21">
        <f>+F260+F432+F433+F441+F443+F444+F370+F368+F371+F317+F318</f>
        <v>0</v>
      </c>
      <c r="G49" s="22"/>
      <c r="H49" s="21">
        <f t="shared" si="4"/>
        <v>0</v>
      </c>
      <c r="I49" s="21">
        <f t="shared" si="2"/>
        <v>0</v>
      </c>
      <c r="J49" s="22"/>
      <c r="K49" s="21">
        <f t="shared" si="5"/>
        <v>0</v>
      </c>
    </row>
    <row r="50" spans="1:11" ht="33">
      <c r="A50" s="17">
        <f t="shared" si="6"/>
        <v>4</v>
      </c>
      <c r="B50" s="28"/>
      <c r="C50" s="31" t="s">
        <v>61</v>
      </c>
      <c r="D50" s="19" t="s">
        <v>13</v>
      </c>
      <c r="E50" s="23">
        <v>21.53</v>
      </c>
      <c r="F50" s="21">
        <f>+F260+2*F261+2*F266+2*F267+2*F268+2*F269+F368+2*F369+2*F364+2*F365+2*F366+2*F367</f>
        <v>0</v>
      </c>
      <c r="G50" s="22"/>
      <c r="H50" s="21">
        <f t="shared" si="4"/>
        <v>0</v>
      </c>
      <c r="I50" s="21">
        <f t="shared" si="2"/>
        <v>0</v>
      </c>
      <c r="J50" s="22"/>
      <c r="K50" s="21">
        <f t="shared" si="5"/>
        <v>0</v>
      </c>
    </row>
    <row r="51" spans="1:11" ht="33">
      <c r="A51" s="17">
        <f t="shared" si="6"/>
        <v>4</v>
      </c>
      <c r="B51" s="28"/>
      <c r="C51" s="30" t="s">
        <v>62</v>
      </c>
      <c r="D51" s="19" t="s">
        <v>13</v>
      </c>
      <c r="E51" s="23">
        <f>2.81*1.1</f>
        <v>3.091</v>
      </c>
      <c r="F51" s="21">
        <f>F317*2+F318*4+F307*4+F309*4</f>
        <v>0</v>
      </c>
      <c r="G51" s="22"/>
      <c r="H51" s="21">
        <f t="shared" si="4"/>
        <v>0</v>
      </c>
      <c r="I51" s="21">
        <f t="shared" si="2"/>
        <v>0</v>
      </c>
      <c r="J51" s="22"/>
      <c r="K51" s="21">
        <f t="shared" si="5"/>
        <v>0</v>
      </c>
    </row>
    <row r="52" spans="1:11" ht="16.5">
      <c r="A52" s="17">
        <f t="shared" si="6"/>
        <v>4</v>
      </c>
      <c r="B52" s="18" t="s">
        <v>63</v>
      </c>
      <c r="C52" s="18" t="s">
        <v>63</v>
      </c>
      <c r="D52" s="19" t="s">
        <v>13</v>
      </c>
      <c r="E52" s="20">
        <v>153.08</v>
      </c>
      <c r="F52" s="21"/>
      <c r="G52" s="22"/>
      <c r="H52" s="21">
        <f t="shared" si="4"/>
        <v>0</v>
      </c>
      <c r="I52" s="21">
        <f t="shared" si="2"/>
        <v>0</v>
      </c>
      <c r="J52" s="22"/>
      <c r="K52" s="21">
        <f t="shared" si="5"/>
        <v>0</v>
      </c>
    </row>
    <row r="53" spans="1:11" ht="16.5">
      <c r="A53" s="17">
        <f t="shared" si="6"/>
        <v>4</v>
      </c>
      <c r="B53" s="18" t="s">
        <v>64</v>
      </c>
      <c r="C53" s="18" t="s">
        <v>64</v>
      </c>
      <c r="D53" s="19" t="s">
        <v>13</v>
      </c>
      <c r="E53" s="20">
        <v>214.02</v>
      </c>
      <c r="F53" s="21"/>
      <c r="G53" s="22"/>
      <c r="H53" s="21">
        <f t="shared" si="4"/>
        <v>0</v>
      </c>
      <c r="I53" s="21">
        <f t="shared" si="2"/>
        <v>0</v>
      </c>
      <c r="J53" s="22"/>
      <c r="K53" s="21">
        <f t="shared" si="5"/>
        <v>0</v>
      </c>
    </row>
    <row r="54" spans="1:11" ht="16.5">
      <c r="A54" s="17">
        <f t="shared" si="6"/>
        <v>4</v>
      </c>
      <c r="B54" s="18" t="s">
        <v>65</v>
      </c>
      <c r="C54" s="18" t="s">
        <v>65</v>
      </c>
      <c r="D54" s="19" t="s">
        <v>13</v>
      </c>
      <c r="E54" s="20">
        <v>371.16</v>
      </c>
      <c r="F54" s="21"/>
      <c r="G54" s="22"/>
      <c r="H54" s="21">
        <f t="shared" si="4"/>
        <v>0</v>
      </c>
      <c r="I54" s="21">
        <f t="shared" si="2"/>
        <v>0</v>
      </c>
      <c r="J54" s="22"/>
      <c r="K54" s="21">
        <f t="shared" si="5"/>
        <v>0</v>
      </c>
    </row>
    <row r="55" spans="1:11" ht="33">
      <c r="A55" s="17">
        <f t="shared" si="6"/>
        <v>4</v>
      </c>
      <c r="B55" s="18" t="s">
        <v>66</v>
      </c>
      <c r="C55" s="18" t="s">
        <v>66</v>
      </c>
      <c r="D55" s="19" t="s">
        <v>13</v>
      </c>
      <c r="E55" s="26"/>
      <c r="F55" s="21"/>
      <c r="G55" s="22"/>
      <c r="H55" s="21">
        <f t="shared" si="4"/>
        <v>0</v>
      </c>
      <c r="I55" s="21">
        <f t="shared" si="2"/>
        <v>0</v>
      </c>
      <c r="J55" s="22"/>
      <c r="K55" s="21">
        <f t="shared" si="5"/>
        <v>0</v>
      </c>
    </row>
    <row r="56" spans="1:11" ht="16.5">
      <c r="A56" s="17"/>
      <c r="B56" s="18"/>
      <c r="C56" s="18" t="s">
        <v>67</v>
      </c>
      <c r="D56" s="19" t="s">
        <v>13</v>
      </c>
      <c r="E56" s="20">
        <v>515</v>
      </c>
      <c r="F56" s="21"/>
      <c r="G56" s="22"/>
      <c r="H56" s="21">
        <f t="shared" si="4"/>
        <v>0</v>
      </c>
      <c r="I56" s="21">
        <f t="shared" si="2"/>
        <v>0</v>
      </c>
      <c r="J56" s="22"/>
      <c r="K56" s="21">
        <f t="shared" si="5"/>
        <v>0</v>
      </c>
    </row>
    <row r="57" spans="1:11" ht="16.5">
      <c r="A57" s="17"/>
      <c r="B57" s="18"/>
      <c r="C57" s="18" t="s">
        <v>68</v>
      </c>
      <c r="D57" s="19" t="s">
        <v>13</v>
      </c>
      <c r="E57" s="20">
        <v>595</v>
      </c>
      <c r="F57" s="21"/>
      <c r="G57" s="22"/>
      <c r="H57" s="21">
        <f t="shared" si="4"/>
        <v>0</v>
      </c>
      <c r="I57" s="21">
        <f t="shared" si="2"/>
        <v>0</v>
      </c>
      <c r="J57" s="22"/>
      <c r="K57" s="21">
        <f t="shared" si="5"/>
        <v>0</v>
      </c>
    </row>
    <row r="58" spans="1:11" ht="16.5">
      <c r="A58" s="17">
        <f>+IF(I58&gt;0,A55+1,A55)</f>
        <v>4</v>
      </c>
      <c r="B58" s="28" t="s">
        <v>69</v>
      </c>
      <c r="C58" s="28" t="s">
        <v>70</v>
      </c>
      <c r="D58" s="19" t="s">
        <v>13</v>
      </c>
      <c r="E58" s="23">
        <f>2.55*1.1</f>
        <v>2.805</v>
      </c>
      <c r="F58" s="21">
        <f>+F219+F220+F221+F222+2*F223+F256+2*F257+F262+F263+2*F264+2*F265+F268+F269+F270+F271+2*F272+2*F273+F360+F361+4*F362+4*F363+3*F366+3*F367</f>
        <v>0</v>
      </c>
      <c r="G58" s="22"/>
      <c r="H58" s="21">
        <f t="shared" si="4"/>
        <v>0</v>
      </c>
      <c r="I58" s="21">
        <f t="shared" si="2"/>
        <v>0</v>
      </c>
      <c r="J58" s="22"/>
      <c r="K58" s="21">
        <f t="shared" si="5"/>
        <v>0</v>
      </c>
    </row>
    <row r="59" spans="1:11" ht="16.5">
      <c r="A59" s="17">
        <f aca="true" t="shared" si="7" ref="A59:A77">+IF(I59&gt;0,A58+1,A58)</f>
        <v>4</v>
      </c>
      <c r="B59" s="18"/>
      <c r="C59" s="18" t="s">
        <v>71</v>
      </c>
      <c r="D59" s="19" t="s">
        <v>13</v>
      </c>
      <c r="E59" s="20">
        <v>5.5</v>
      </c>
      <c r="F59" s="21">
        <f>+F258+2*F259+F260+2*F261+F264+F265+F268+F269+3*F370+6*F372+3*F362+3*F363+3*F368+6*F369+3*F366+3*F367+3*F371+F317*2+F318*4</f>
        <v>0</v>
      </c>
      <c r="G59" s="22"/>
      <c r="H59" s="21">
        <f t="shared" si="4"/>
        <v>0</v>
      </c>
      <c r="I59" s="21">
        <f t="shared" si="2"/>
        <v>0</v>
      </c>
      <c r="J59" s="22"/>
      <c r="K59" s="21">
        <f t="shared" si="5"/>
        <v>0</v>
      </c>
    </row>
    <row r="60" spans="1:11" ht="16.5">
      <c r="A60" s="17">
        <f t="shared" si="7"/>
        <v>4</v>
      </c>
      <c r="B60" s="32" t="s">
        <v>72</v>
      </c>
      <c r="C60" s="32" t="s">
        <v>73</v>
      </c>
      <c r="D60" s="19" t="s">
        <v>13</v>
      </c>
      <c r="E60" s="20">
        <v>2.5</v>
      </c>
      <c r="F60" s="21">
        <f>+F214+F215+F217+F218+F220+F221+F222+F223</f>
        <v>0</v>
      </c>
      <c r="G60" s="22"/>
      <c r="H60" s="21">
        <f aca="true" t="shared" si="8" ref="H60:H91">+ROUND((F60+G60)*E60,2)</f>
        <v>0</v>
      </c>
      <c r="I60" s="21">
        <f t="shared" si="2"/>
        <v>0</v>
      </c>
      <c r="J60" s="22"/>
      <c r="K60" s="21">
        <f aca="true" t="shared" si="9" ref="K60:K77">+ROUND((I60+J60)*E60,2)</f>
        <v>0</v>
      </c>
    </row>
    <row r="61" spans="1:11" ht="16.5">
      <c r="A61" s="17">
        <f t="shared" si="7"/>
        <v>4</v>
      </c>
      <c r="B61" s="32" t="s">
        <v>74</v>
      </c>
      <c r="C61" s="33" t="s">
        <v>75</v>
      </c>
      <c r="D61" s="19" t="s">
        <v>13</v>
      </c>
      <c r="E61" s="20">
        <v>0.6</v>
      </c>
      <c r="F61" s="21">
        <f>+F255</f>
        <v>0</v>
      </c>
      <c r="G61" s="22"/>
      <c r="H61" s="21">
        <f t="shared" si="8"/>
        <v>0</v>
      </c>
      <c r="I61" s="21">
        <f t="shared" si="2"/>
        <v>0</v>
      </c>
      <c r="J61" s="22"/>
      <c r="K61" s="21">
        <f t="shared" si="9"/>
        <v>0</v>
      </c>
    </row>
    <row r="62" spans="1:11" ht="33">
      <c r="A62" s="17">
        <f t="shared" si="7"/>
        <v>4</v>
      </c>
      <c r="B62" s="32"/>
      <c r="C62" s="34" t="s">
        <v>76</v>
      </c>
      <c r="D62" s="19" t="s">
        <v>13</v>
      </c>
      <c r="E62" s="20">
        <v>0.8</v>
      </c>
      <c r="F62" s="21">
        <f>+F262+F263+2*F264+2*F265+F266+F267+2*F268+2*F269+F270+F271+2*F272+2*F273+3*F360+3*F361+6*F362+6*F363+3*F364+3*F365+6*F366+6*F367+3*F374+3*F375</f>
        <v>0</v>
      </c>
      <c r="G62" s="22"/>
      <c r="H62" s="21">
        <f t="shared" si="8"/>
        <v>0</v>
      </c>
      <c r="I62" s="21">
        <f t="shared" si="2"/>
        <v>0</v>
      </c>
      <c r="J62" s="22"/>
      <c r="K62" s="21">
        <f t="shared" si="9"/>
        <v>0</v>
      </c>
    </row>
    <row r="63" spans="1:11" ht="16.5">
      <c r="A63" s="17">
        <f t="shared" si="7"/>
        <v>4</v>
      </c>
      <c r="B63" s="32" t="s">
        <v>77</v>
      </c>
      <c r="C63" s="32" t="s">
        <v>78</v>
      </c>
      <c r="D63" s="19" t="s">
        <v>13</v>
      </c>
      <c r="E63" s="20">
        <v>6</v>
      </c>
      <c r="F63" s="21">
        <f>+F263*2+F265*4+F267*2+F269*4+F271*2+F273*4+F361*6+F363*12+F365*6+12*F367+6*F375+F320*2+F322*2+F324*4+F307*2+F309*4</f>
        <v>0</v>
      </c>
      <c r="G63" s="22"/>
      <c r="H63" s="21">
        <f t="shared" si="8"/>
        <v>0</v>
      </c>
      <c r="I63" s="21">
        <f t="shared" si="2"/>
        <v>0</v>
      </c>
      <c r="J63" s="22"/>
      <c r="K63" s="21">
        <f t="shared" si="9"/>
        <v>0</v>
      </c>
    </row>
    <row r="64" spans="1:11" ht="16.5">
      <c r="A64" s="17">
        <f t="shared" si="7"/>
        <v>4</v>
      </c>
      <c r="B64" s="32"/>
      <c r="C64" s="33" t="s">
        <v>79</v>
      </c>
      <c r="D64" s="19" t="s">
        <v>13</v>
      </c>
      <c r="E64" s="20">
        <v>16.84</v>
      </c>
      <c r="F64" s="21">
        <f>+F262+2*F264+F266+2*F268+F270+2*F272+3*F360+6*F362+3*F364+6*F366+3*F374</f>
        <v>0</v>
      </c>
      <c r="G64" s="22"/>
      <c r="H64" s="21">
        <f t="shared" si="8"/>
        <v>0</v>
      </c>
      <c r="I64" s="21">
        <f t="shared" si="2"/>
        <v>0</v>
      </c>
      <c r="J64" s="22"/>
      <c r="K64" s="21">
        <f t="shared" si="9"/>
        <v>0</v>
      </c>
    </row>
    <row r="65" spans="1:11" ht="16.5">
      <c r="A65" s="17">
        <f t="shared" si="7"/>
        <v>4</v>
      </c>
      <c r="B65" s="32"/>
      <c r="C65" s="33" t="s">
        <v>80</v>
      </c>
      <c r="D65" s="19" t="s">
        <v>13</v>
      </c>
      <c r="E65" s="20">
        <v>3.1</v>
      </c>
      <c r="F65" s="21"/>
      <c r="G65" s="22"/>
      <c r="H65" s="21">
        <f t="shared" si="8"/>
        <v>0</v>
      </c>
      <c r="I65" s="21">
        <f t="shared" si="2"/>
        <v>0</v>
      </c>
      <c r="J65" s="22"/>
      <c r="K65" s="21">
        <f t="shared" si="9"/>
        <v>0</v>
      </c>
    </row>
    <row r="66" spans="1:11" ht="33">
      <c r="A66" s="17">
        <f t="shared" si="7"/>
        <v>4</v>
      </c>
      <c r="B66" s="32"/>
      <c r="C66" s="34" t="s">
        <v>81</v>
      </c>
      <c r="D66" s="19" t="s">
        <v>82</v>
      </c>
      <c r="E66" s="20">
        <v>0.48</v>
      </c>
      <c r="F66" s="21">
        <f>2*F258+2*F259+2*F260+2*F261+2*F264+2*F265+2*F268+2*F269+2*F270+2*F271+6*F370+12*F372+6*F368+12*F369+6*F371+12*F373</f>
        <v>0</v>
      </c>
      <c r="G66" s="22"/>
      <c r="H66" s="21">
        <f t="shared" si="8"/>
        <v>0</v>
      </c>
      <c r="I66" s="21">
        <f t="shared" si="2"/>
        <v>0</v>
      </c>
      <c r="J66" s="22"/>
      <c r="K66" s="21">
        <f t="shared" si="9"/>
        <v>0</v>
      </c>
    </row>
    <row r="67" spans="1:11" ht="33">
      <c r="A67" s="17">
        <f t="shared" si="7"/>
        <v>5</v>
      </c>
      <c r="B67" s="18" t="s">
        <v>83</v>
      </c>
      <c r="C67" s="18" t="s">
        <v>84</v>
      </c>
      <c r="D67" s="19" t="s">
        <v>82</v>
      </c>
      <c r="E67" s="20">
        <v>1</v>
      </c>
      <c r="F67" s="21">
        <f>11*F213+11*F216+25*F219+14*F214+25*F215+14*F217+27*F218+25*F220+35*F221+17*F222+23*F223</f>
        <v>22</v>
      </c>
      <c r="G67" s="35"/>
      <c r="H67" s="21">
        <f t="shared" si="8"/>
        <v>22</v>
      </c>
      <c r="I67" s="21">
        <f t="shared" si="2"/>
        <v>22</v>
      </c>
      <c r="J67" s="35"/>
      <c r="K67" s="21">
        <f t="shared" si="9"/>
        <v>22</v>
      </c>
    </row>
    <row r="68" spans="1:11" ht="74.25" customHeight="1">
      <c r="A68" s="17">
        <f t="shared" si="7"/>
        <v>5</v>
      </c>
      <c r="B68" s="36" t="s">
        <v>85</v>
      </c>
      <c r="C68" s="36" t="s">
        <v>85</v>
      </c>
      <c r="D68" s="19" t="s">
        <v>13</v>
      </c>
      <c r="E68" s="20">
        <v>150</v>
      </c>
      <c r="F68" s="21"/>
      <c r="G68" s="22"/>
      <c r="H68" s="21">
        <f t="shared" si="8"/>
        <v>0</v>
      </c>
      <c r="I68" s="21">
        <f t="shared" si="2"/>
        <v>0</v>
      </c>
      <c r="J68" s="22"/>
      <c r="K68" s="21">
        <f t="shared" si="9"/>
        <v>0</v>
      </c>
    </row>
    <row r="69" spans="1:11" ht="45.75" customHeight="1">
      <c r="A69" s="17">
        <f t="shared" si="7"/>
        <v>5</v>
      </c>
      <c r="B69" s="24" t="s">
        <v>86</v>
      </c>
      <c r="C69" s="24" t="s">
        <v>87</v>
      </c>
      <c r="D69" s="19" t="s">
        <v>13</v>
      </c>
      <c r="E69" s="20">
        <v>3</v>
      </c>
      <c r="F69" s="21">
        <f>+F264+F268+F272+F445+F446+3*F362+3*F366+F265+F273</f>
        <v>0</v>
      </c>
      <c r="G69" s="22"/>
      <c r="H69" s="21">
        <f t="shared" si="8"/>
        <v>0</v>
      </c>
      <c r="I69" s="21">
        <f t="shared" si="2"/>
        <v>0</v>
      </c>
      <c r="J69" s="22"/>
      <c r="K69" s="21">
        <f t="shared" si="9"/>
        <v>0</v>
      </c>
    </row>
    <row r="70" spans="1:11" ht="40.5" customHeight="1">
      <c r="A70" s="17">
        <f t="shared" si="7"/>
        <v>5</v>
      </c>
      <c r="B70" s="24" t="s">
        <v>88</v>
      </c>
      <c r="C70" s="24" t="s">
        <v>89</v>
      </c>
      <c r="D70" s="19" t="s">
        <v>13</v>
      </c>
      <c r="E70" s="20">
        <v>4.5</v>
      </c>
      <c r="F70" s="21">
        <f>+F269+F273+3*F363+3*F367</f>
        <v>0</v>
      </c>
      <c r="G70" s="22"/>
      <c r="H70" s="21">
        <f t="shared" si="8"/>
        <v>0</v>
      </c>
      <c r="I70" s="21">
        <f t="shared" si="2"/>
        <v>0</v>
      </c>
      <c r="J70" s="22"/>
      <c r="K70" s="21">
        <f t="shared" si="9"/>
        <v>0</v>
      </c>
    </row>
    <row r="71" spans="1:11" ht="133.5" customHeight="1">
      <c r="A71" s="17">
        <f t="shared" si="7"/>
        <v>5</v>
      </c>
      <c r="B71" s="24" t="s">
        <v>90</v>
      </c>
      <c r="C71" s="24" t="s">
        <v>91</v>
      </c>
      <c r="D71" s="19" t="s">
        <v>13</v>
      </c>
      <c r="E71" s="23">
        <f>3.81*1.1</f>
        <v>4.191000000000001</v>
      </c>
      <c r="F71" s="21">
        <f>+F445+F446</f>
        <v>0</v>
      </c>
      <c r="G71" s="22"/>
      <c r="H71" s="21">
        <f t="shared" si="8"/>
        <v>0</v>
      </c>
      <c r="I71" s="21">
        <f t="shared" si="2"/>
        <v>0</v>
      </c>
      <c r="J71" s="22"/>
      <c r="K71" s="21">
        <f t="shared" si="9"/>
        <v>0</v>
      </c>
    </row>
    <row r="72" spans="1:11" ht="20.25" customHeight="1">
      <c r="A72" s="17">
        <f t="shared" si="7"/>
        <v>5</v>
      </c>
      <c r="B72" s="18"/>
      <c r="C72" s="18" t="s">
        <v>92</v>
      </c>
      <c r="D72" s="19" t="s">
        <v>82</v>
      </c>
      <c r="E72" s="20">
        <v>0.48</v>
      </c>
      <c r="F72" s="21">
        <f>+F258*2+4*F259+2*F260+4*F261+2*F264+2*F265+F268*2+2*F269+6*F370+12*F372+6*F362+6*F363+6*F368+12*F369+6*F366+6*F367+6*F371+12*F373</f>
        <v>0</v>
      </c>
      <c r="G72" s="37"/>
      <c r="H72" s="21">
        <f t="shared" si="8"/>
        <v>0</v>
      </c>
      <c r="I72" s="21">
        <f t="shared" si="2"/>
        <v>0</v>
      </c>
      <c r="J72" s="37"/>
      <c r="K72" s="21">
        <f t="shared" si="9"/>
        <v>0</v>
      </c>
    </row>
    <row r="73" spans="1:11" ht="22.5" customHeight="1">
      <c r="A73" s="17">
        <f t="shared" si="7"/>
        <v>5</v>
      </c>
      <c r="B73" s="18"/>
      <c r="C73" s="38" t="s">
        <v>93</v>
      </c>
      <c r="D73" s="19" t="s">
        <v>82</v>
      </c>
      <c r="E73" s="20">
        <v>3.72</v>
      </c>
      <c r="F73" s="21">
        <f>3*F430+3*F431</f>
        <v>0</v>
      </c>
      <c r="G73" s="37"/>
      <c r="H73" s="21">
        <f t="shared" si="8"/>
        <v>0</v>
      </c>
      <c r="I73" s="21">
        <f t="shared" si="2"/>
        <v>0</v>
      </c>
      <c r="J73" s="37"/>
      <c r="K73" s="21">
        <f t="shared" si="9"/>
        <v>0</v>
      </c>
    </row>
    <row r="74" spans="1:11" ht="24.75" customHeight="1">
      <c r="A74" s="17">
        <f t="shared" si="7"/>
        <v>5</v>
      </c>
      <c r="B74" s="18"/>
      <c r="C74" s="18" t="s">
        <v>94</v>
      </c>
      <c r="D74" s="19" t="s">
        <v>82</v>
      </c>
      <c r="E74" s="23">
        <v>3.25</v>
      </c>
      <c r="F74" s="21">
        <f>3*F432+3*F442+5*F433+5*F441</f>
        <v>0</v>
      </c>
      <c r="G74" s="37"/>
      <c r="H74" s="21">
        <f t="shared" si="8"/>
        <v>0</v>
      </c>
      <c r="I74" s="21">
        <f t="shared" si="2"/>
        <v>0</v>
      </c>
      <c r="J74" s="37"/>
      <c r="K74" s="21">
        <f t="shared" si="9"/>
        <v>0</v>
      </c>
    </row>
    <row r="75" spans="1:11" ht="16.5">
      <c r="A75" s="17">
        <f t="shared" si="7"/>
        <v>5</v>
      </c>
      <c r="B75" s="18" t="s">
        <v>95</v>
      </c>
      <c r="C75" s="18" t="s">
        <v>95</v>
      </c>
      <c r="D75" s="19" t="s">
        <v>96</v>
      </c>
      <c r="E75" s="20">
        <v>920</v>
      </c>
      <c r="F75" s="21">
        <f>F409*1.03</f>
        <v>0</v>
      </c>
      <c r="G75" s="37"/>
      <c r="H75" s="21">
        <f t="shared" si="8"/>
        <v>0</v>
      </c>
      <c r="I75" s="21">
        <f t="shared" si="2"/>
        <v>0</v>
      </c>
      <c r="J75" s="37"/>
      <c r="K75" s="21">
        <f t="shared" si="9"/>
        <v>0</v>
      </c>
    </row>
    <row r="76" spans="1:11" ht="16.5">
      <c r="A76" s="17">
        <f t="shared" si="7"/>
        <v>5</v>
      </c>
      <c r="B76" s="18" t="s">
        <v>97</v>
      </c>
      <c r="C76" s="18" t="s">
        <v>97</v>
      </c>
      <c r="D76" s="19" t="s">
        <v>96</v>
      </c>
      <c r="E76" s="20">
        <v>1460</v>
      </c>
      <c r="F76" s="21">
        <f>F410*1.03</f>
        <v>0</v>
      </c>
      <c r="G76" s="37"/>
      <c r="H76" s="21">
        <f t="shared" si="8"/>
        <v>0</v>
      </c>
      <c r="I76" s="21">
        <f t="shared" si="2"/>
        <v>0</v>
      </c>
      <c r="J76" s="37"/>
      <c r="K76" s="21">
        <f t="shared" si="9"/>
        <v>0</v>
      </c>
    </row>
    <row r="77" spans="1:11" ht="16.5">
      <c r="A77" s="17">
        <f t="shared" si="7"/>
        <v>5</v>
      </c>
      <c r="B77" s="18" t="s">
        <v>98</v>
      </c>
      <c r="C77" s="18" t="s">
        <v>98</v>
      </c>
      <c r="D77" s="19" t="s">
        <v>96</v>
      </c>
      <c r="E77" s="20">
        <v>1840</v>
      </c>
      <c r="F77" s="21">
        <f>F411*1.03</f>
        <v>0</v>
      </c>
      <c r="G77" s="37"/>
      <c r="H77" s="21">
        <f t="shared" si="8"/>
        <v>0</v>
      </c>
      <c r="I77" s="21">
        <f t="shared" si="2"/>
        <v>0</v>
      </c>
      <c r="J77" s="37"/>
      <c r="K77" s="21">
        <f t="shared" si="9"/>
        <v>0</v>
      </c>
    </row>
    <row r="78" spans="1:11" ht="16.5">
      <c r="A78" s="17"/>
      <c r="B78" s="18"/>
      <c r="C78" s="18" t="s">
        <v>99</v>
      </c>
      <c r="D78" s="19" t="s">
        <v>96</v>
      </c>
      <c r="E78" s="20">
        <v>2330</v>
      </c>
      <c r="F78" s="21"/>
      <c r="G78" s="37"/>
      <c r="H78" s="21">
        <f t="shared" si="8"/>
        <v>0</v>
      </c>
      <c r="I78" s="21"/>
      <c r="J78" s="37"/>
      <c r="K78" s="21"/>
    </row>
    <row r="79" spans="1:11" ht="16.5">
      <c r="A79" s="17">
        <f>+IF(I79&gt;0,A77+1,A77)</f>
        <v>5</v>
      </c>
      <c r="B79" s="18" t="s">
        <v>100</v>
      </c>
      <c r="C79" s="18" t="s">
        <v>100</v>
      </c>
      <c r="D79" s="19" t="s">
        <v>96</v>
      </c>
      <c r="E79" s="20">
        <v>2940</v>
      </c>
      <c r="F79" s="21"/>
      <c r="G79" s="37"/>
      <c r="H79" s="21">
        <f t="shared" si="8"/>
        <v>0</v>
      </c>
      <c r="I79" s="21">
        <f t="shared" si="2"/>
        <v>0</v>
      </c>
      <c r="J79" s="37"/>
      <c r="K79" s="21">
        <f aca="true" t="shared" si="10" ref="K79:K95">+ROUND((I79+J79)*E79,2)</f>
        <v>0</v>
      </c>
    </row>
    <row r="80" spans="1:11" ht="16.5">
      <c r="A80" s="17">
        <f aca="true" t="shared" si="11" ref="A80:A96">+IF(I80&gt;0,A79+1,A79)</f>
        <v>5</v>
      </c>
      <c r="B80" s="32" t="s">
        <v>101</v>
      </c>
      <c r="C80" s="32" t="s">
        <v>101</v>
      </c>
      <c r="D80" s="19" t="s">
        <v>96</v>
      </c>
      <c r="E80" s="26"/>
      <c r="F80" s="39"/>
      <c r="G80" s="40"/>
      <c r="H80" s="21">
        <f t="shared" si="8"/>
        <v>0</v>
      </c>
      <c r="I80" s="39">
        <f t="shared" si="2"/>
        <v>0</v>
      </c>
      <c r="J80" s="40"/>
      <c r="K80" s="21">
        <f t="shared" si="10"/>
        <v>0</v>
      </c>
    </row>
    <row r="81" spans="1:11" ht="16.5">
      <c r="A81" s="17">
        <f t="shared" si="11"/>
        <v>5</v>
      </c>
      <c r="B81" s="32" t="s">
        <v>102</v>
      </c>
      <c r="C81" s="32" t="s">
        <v>102</v>
      </c>
      <c r="D81" s="19" t="s">
        <v>96</v>
      </c>
      <c r="E81" s="23">
        <f>1470*1.1</f>
        <v>1617.0000000000002</v>
      </c>
      <c r="F81" s="39"/>
      <c r="G81" s="40"/>
      <c r="H81" s="21">
        <f t="shared" si="8"/>
        <v>0</v>
      </c>
      <c r="I81" s="39">
        <f aca="true" t="shared" si="12" ref="I81:I147">+F81</f>
        <v>0</v>
      </c>
      <c r="J81" s="40"/>
      <c r="K81" s="21">
        <f t="shared" si="10"/>
        <v>0</v>
      </c>
    </row>
    <row r="82" spans="1:11" ht="16.5">
      <c r="A82" s="17">
        <f t="shared" si="11"/>
        <v>5</v>
      </c>
      <c r="B82" s="18" t="s">
        <v>103</v>
      </c>
      <c r="C82" s="18" t="s">
        <v>103</v>
      </c>
      <c r="D82" s="19" t="s">
        <v>96</v>
      </c>
      <c r="E82" s="23">
        <f>1790*1.1</f>
        <v>1969.0000000000002</v>
      </c>
      <c r="F82" s="21"/>
      <c r="G82" s="37"/>
      <c r="H82" s="21">
        <f t="shared" si="8"/>
        <v>0</v>
      </c>
      <c r="I82" s="21">
        <f t="shared" si="12"/>
        <v>0</v>
      </c>
      <c r="J82" s="37"/>
      <c r="K82" s="21">
        <f t="shared" si="10"/>
        <v>0</v>
      </c>
    </row>
    <row r="83" spans="1:11" ht="16.5">
      <c r="A83" s="17">
        <f t="shared" si="11"/>
        <v>5</v>
      </c>
      <c r="B83" s="18" t="s">
        <v>104</v>
      </c>
      <c r="C83" s="18" t="s">
        <v>104</v>
      </c>
      <c r="D83" s="19" t="s">
        <v>96</v>
      </c>
      <c r="E83" s="26"/>
      <c r="F83" s="21"/>
      <c r="G83" s="37"/>
      <c r="H83" s="21">
        <f t="shared" si="8"/>
        <v>0</v>
      </c>
      <c r="I83" s="21">
        <f t="shared" si="12"/>
        <v>0</v>
      </c>
      <c r="J83" s="37"/>
      <c r="K83" s="21">
        <f t="shared" si="10"/>
        <v>0</v>
      </c>
    </row>
    <row r="84" spans="1:11" ht="16.5">
      <c r="A84" s="17">
        <f t="shared" si="11"/>
        <v>5</v>
      </c>
      <c r="B84" s="18" t="s">
        <v>105</v>
      </c>
      <c r="C84" s="18" t="s">
        <v>105</v>
      </c>
      <c r="D84" s="19" t="s">
        <v>96</v>
      </c>
      <c r="E84" s="20">
        <v>3530</v>
      </c>
      <c r="F84" s="21">
        <f>F415*1.03</f>
        <v>0</v>
      </c>
      <c r="G84" s="37"/>
      <c r="H84" s="21">
        <f t="shared" si="8"/>
        <v>0</v>
      </c>
      <c r="I84" s="21">
        <f t="shared" si="12"/>
        <v>0</v>
      </c>
      <c r="J84" s="37"/>
      <c r="K84" s="21">
        <f t="shared" si="10"/>
        <v>0</v>
      </c>
    </row>
    <row r="85" spans="1:11" ht="38.25" customHeight="1">
      <c r="A85" s="17">
        <f t="shared" si="11"/>
        <v>5</v>
      </c>
      <c r="B85" s="18" t="s">
        <v>106</v>
      </c>
      <c r="C85" s="18" t="s">
        <v>106</v>
      </c>
      <c r="D85" s="19" t="s">
        <v>96</v>
      </c>
      <c r="E85" s="20">
        <v>4390</v>
      </c>
      <c r="F85" s="21">
        <f>F416*1.03</f>
        <v>0</v>
      </c>
      <c r="G85" s="40"/>
      <c r="H85" s="21">
        <f t="shared" si="8"/>
        <v>0</v>
      </c>
      <c r="I85" s="39">
        <f t="shared" si="12"/>
        <v>0</v>
      </c>
      <c r="J85" s="40"/>
      <c r="K85" s="21">
        <f t="shared" si="10"/>
        <v>0</v>
      </c>
    </row>
    <row r="86" spans="1:11" ht="33">
      <c r="A86" s="17">
        <f t="shared" si="11"/>
        <v>5</v>
      </c>
      <c r="B86" s="24" t="s">
        <v>107</v>
      </c>
      <c r="C86" s="25" t="s">
        <v>108</v>
      </c>
      <c r="D86" s="19" t="s">
        <v>13</v>
      </c>
      <c r="E86" s="23">
        <f>11*1.1</f>
        <v>12.100000000000001</v>
      </c>
      <c r="F86" s="21">
        <f>+F270+F271+F320</f>
        <v>0</v>
      </c>
      <c r="G86" s="22"/>
      <c r="H86" s="21">
        <f t="shared" si="8"/>
        <v>0</v>
      </c>
      <c r="I86" s="21">
        <f t="shared" si="12"/>
        <v>0</v>
      </c>
      <c r="J86" s="22"/>
      <c r="K86" s="21">
        <f t="shared" si="10"/>
        <v>0</v>
      </c>
    </row>
    <row r="87" spans="1:11" ht="66">
      <c r="A87" s="17">
        <f t="shared" si="11"/>
        <v>5</v>
      </c>
      <c r="B87" s="24" t="s">
        <v>109</v>
      </c>
      <c r="C87" s="24" t="s">
        <v>110</v>
      </c>
      <c r="D87" s="19" t="s">
        <v>13</v>
      </c>
      <c r="E87" s="23">
        <f>9.4*1.1</f>
        <v>10.340000000000002</v>
      </c>
      <c r="F87" s="21">
        <f>+F262+F263+2*F264+2*F265+F266+F267+2*F268+2*F269+2*F272+2*F273+3*F360+3*F361+6*F362+6*F363+3*F364+3*F365+6*F366+6*F367+3*F374+3*F375+F320*2+F322*2+F324*4</f>
        <v>0</v>
      </c>
      <c r="G87" s="22"/>
      <c r="H87" s="21">
        <f t="shared" si="8"/>
        <v>0</v>
      </c>
      <c r="I87" s="21">
        <f t="shared" si="12"/>
        <v>0</v>
      </c>
      <c r="J87" s="22"/>
      <c r="K87" s="21">
        <f t="shared" si="10"/>
        <v>0</v>
      </c>
    </row>
    <row r="88" spans="1:11" ht="33">
      <c r="A88" s="17">
        <f t="shared" si="11"/>
        <v>5</v>
      </c>
      <c r="B88" s="36" t="s">
        <v>111</v>
      </c>
      <c r="C88" s="24" t="s">
        <v>112</v>
      </c>
      <c r="D88" s="19" t="s">
        <v>13</v>
      </c>
      <c r="E88" s="23">
        <f>1.1*0.53</f>
        <v>0.5830000000000001</v>
      </c>
      <c r="F88" s="21">
        <f>2*F256</f>
        <v>0</v>
      </c>
      <c r="G88" s="22"/>
      <c r="H88" s="21">
        <f t="shared" si="8"/>
        <v>0</v>
      </c>
      <c r="I88" s="21">
        <f t="shared" si="12"/>
        <v>0</v>
      </c>
      <c r="J88" s="22"/>
      <c r="K88" s="21">
        <f t="shared" si="10"/>
        <v>0</v>
      </c>
    </row>
    <row r="89" spans="1:11" ht="33">
      <c r="A89" s="17">
        <f t="shared" si="11"/>
        <v>5</v>
      </c>
      <c r="B89" s="24" t="s">
        <v>113</v>
      </c>
      <c r="C89" s="24" t="s">
        <v>114</v>
      </c>
      <c r="D89" s="19" t="s">
        <v>13</v>
      </c>
      <c r="E89" s="23">
        <f>0.56*1.1</f>
        <v>0.6160000000000001</v>
      </c>
      <c r="F89" s="21">
        <f>F256</f>
        <v>0</v>
      </c>
      <c r="G89" s="22"/>
      <c r="H89" s="21">
        <f t="shared" si="8"/>
        <v>0</v>
      </c>
      <c r="I89" s="21">
        <f t="shared" si="12"/>
        <v>0</v>
      </c>
      <c r="J89" s="22"/>
      <c r="K89" s="21">
        <f t="shared" si="10"/>
        <v>0</v>
      </c>
    </row>
    <row r="90" spans="1:11" ht="33">
      <c r="A90" s="17">
        <f t="shared" si="11"/>
        <v>5</v>
      </c>
      <c r="B90" s="24" t="s">
        <v>115</v>
      </c>
      <c r="C90" s="24" t="s">
        <v>116</v>
      </c>
      <c r="D90" s="19" t="s">
        <v>13</v>
      </c>
      <c r="E90" s="23">
        <f>0.14*1.1</f>
        <v>0.15400000000000003</v>
      </c>
      <c r="F90" s="21">
        <f>3*F254+4*F255+9*F256+8*F257+12*F542</f>
        <v>0</v>
      </c>
      <c r="G90" s="22"/>
      <c r="H90" s="21">
        <f t="shared" si="8"/>
        <v>0</v>
      </c>
      <c r="I90" s="21">
        <f t="shared" si="12"/>
        <v>0</v>
      </c>
      <c r="J90" s="22"/>
      <c r="K90" s="21">
        <f t="shared" si="10"/>
        <v>0</v>
      </c>
    </row>
    <row r="91" spans="1:11" ht="33">
      <c r="A91" s="17">
        <f t="shared" si="11"/>
        <v>5</v>
      </c>
      <c r="B91" s="24" t="s">
        <v>117</v>
      </c>
      <c r="C91" s="24" t="s">
        <v>118</v>
      </c>
      <c r="D91" s="19" t="s">
        <v>13</v>
      </c>
      <c r="E91" s="23">
        <f>0.13*1.1</f>
        <v>0.14300000000000002</v>
      </c>
      <c r="F91" s="21">
        <f>+F551+F552</f>
        <v>0</v>
      </c>
      <c r="G91" s="22"/>
      <c r="H91" s="21">
        <f t="shared" si="8"/>
        <v>0</v>
      </c>
      <c r="I91" s="21">
        <f t="shared" si="12"/>
        <v>0</v>
      </c>
      <c r="J91" s="22"/>
      <c r="K91" s="21">
        <f t="shared" si="10"/>
        <v>0</v>
      </c>
    </row>
    <row r="92" spans="1:11" ht="33">
      <c r="A92" s="17">
        <f t="shared" si="11"/>
        <v>5</v>
      </c>
      <c r="B92" s="24" t="s">
        <v>119</v>
      </c>
      <c r="C92" s="24" t="s">
        <v>119</v>
      </c>
      <c r="D92" s="19" t="s">
        <v>13</v>
      </c>
      <c r="E92" s="23">
        <f>0.13*1.1</f>
        <v>0.14300000000000002</v>
      </c>
      <c r="F92" s="21"/>
      <c r="G92" s="22"/>
      <c r="H92" s="21">
        <f>+ROUND((F92+G92)*E92,2)</f>
        <v>0</v>
      </c>
      <c r="I92" s="21">
        <f t="shared" si="12"/>
        <v>0</v>
      </c>
      <c r="J92" s="22"/>
      <c r="K92" s="21">
        <f t="shared" si="10"/>
        <v>0</v>
      </c>
    </row>
    <row r="93" spans="1:11" ht="66">
      <c r="A93" s="17">
        <f t="shared" si="11"/>
        <v>5</v>
      </c>
      <c r="B93" s="24" t="s">
        <v>120</v>
      </c>
      <c r="C93" s="24" t="s">
        <v>121</v>
      </c>
      <c r="D93" s="19" t="s">
        <v>13</v>
      </c>
      <c r="E93" s="23">
        <f>10.4*1.1</f>
        <v>11.440000000000001</v>
      </c>
      <c r="F93" s="21">
        <f>+F256+2*F257</f>
        <v>0</v>
      </c>
      <c r="G93" s="22"/>
      <c r="H93" s="21">
        <f>+ROUND((F93+G93)*E93,2)</f>
        <v>0</v>
      </c>
      <c r="I93" s="21">
        <f t="shared" si="12"/>
        <v>0</v>
      </c>
      <c r="J93" s="22"/>
      <c r="K93" s="21">
        <f t="shared" si="10"/>
        <v>0</v>
      </c>
    </row>
    <row r="94" spans="1:11" ht="47.25" customHeight="1">
      <c r="A94" s="17">
        <f t="shared" si="11"/>
        <v>5</v>
      </c>
      <c r="B94" s="24"/>
      <c r="C94" s="24" t="s">
        <v>122</v>
      </c>
      <c r="D94" s="19" t="s">
        <v>13</v>
      </c>
      <c r="E94" s="20">
        <v>45</v>
      </c>
      <c r="F94" s="21">
        <f>+F430+F431</f>
        <v>0</v>
      </c>
      <c r="G94" s="22"/>
      <c r="H94" s="21">
        <f>+ROUND((F94+G94)*E94,2)</f>
        <v>0</v>
      </c>
      <c r="I94" s="21">
        <f t="shared" si="12"/>
        <v>0</v>
      </c>
      <c r="J94" s="22"/>
      <c r="K94" s="21">
        <f t="shared" si="10"/>
        <v>0</v>
      </c>
    </row>
    <row r="95" spans="1:11" ht="16.5">
      <c r="A95" s="17">
        <f t="shared" si="11"/>
        <v>5</v>
      </c>
      <c r="B95" s="18" t="s">
        <v>123</v>
      </c>
      <c r="C95" s="18" t="s">
        <v>124</v>
      </c>
      <c r="D95" s="19" t="s">
        <v>13</v>
      </c>
      <c r="E95" s="20">
        <v>75</v>
      </c>
      <c r="F95" s="21">
        <f>+F432+F433</f>
        <v>0</v>
      </c>
      <c r="G95" s="22"/>
      <c r="H95" s="21">
        <f>+ROUND((F95+G95)*E95,2)</f>
        <v>0</v>
      </c>
      <c r="I95" s="21">
        <f t="shared" si="12"/>
        <v>0</v>
      </c>
      <c r="J95" s="22"/>
      <c r="K95" s="21">
        <f t="shared" si="10"/>
        <v>0</v>
      </c>
    </row>
    <row r="96" spans="1:11" ht="16.5">
      <c r="A96" s="17">
        <f t="shared" si="11"/>
        <v>5</v>
      </c>
      <c r="B96" s="18" t="s">
        <v>125</v>
      </c>
      <c r="C96" s="18" t="s">
        <v>126</v>
      </c>
      <c r="D96" s="19"/>
      <c r="E96" s="20">
        <v>95</v>
      </c>
      <c r="F96" s="21"/>
      <c r="G96" s="22"/>
      <c r="H96" s="21"/>
      <c r="I96" s="21"/>
      <c r="J96" s="22"/>
      <c r="K96" s="21"/>
    </row>
    <row r="97" spans="1:11" ht="16.5">
      <c r="A97" s="17">
        <f>+IF(I97&gt;0,A95+1,A95)</f>
        <v>5</v>
      </c>
      <c r="B97" s="18"/>
      <c r="C97" s="18" t="s">
        <v>127</v>
      </c>
      <c r="D97" s="19" t="s">
        <v>13</v>
      </c>
      <c r="E97" s="20">
        <v>100</v>
      </c>
      <c r="F97" s="21">
        <f>+F441</f>
        <v>0</v>
      </c>
      <c r="G97" s="22"/>
      <c r="H97" s="21">
        <f>+ROUND((F97+G97)*E97,2)</f>
        <v>0</v>
      </c>
      <c r="I97" s="21">
        <f t="shared" si="12"/>
        <v>0</v>
      </c>
      <c r="J97" s="22"/>
      <c r="K97" s="21">
        <f>+ROUND((I97+J97)*E97,2)</f>
        <v>0</v>
      </c>
    </row>
    <row r="98" spans="1:11" ht="39.75" customHeight="1">
      <c r="A98" s="17"/>
      <c r="B98" s="18"/>
      <c r="C98" s="18" t="s">
        <v>128</v>
      </c>
      <c r="D98" s="19"/>
      <c r="E98" s="20">
        <v>125</v>
      </c>
      <c r="F98" s="21"/>
      <c r="G98" s="22"/>
      <c r="H98" s="21"/>
      <c r="I98" s="21"/>
      <c r="J98" s="22"/>
      <c r="K98" s="21"/>
    </row>
    <row r="99" spans="1:11" ht="16.5">
      <c r="A99" s="17">
        <f>+IF(I99&gt;0,A97+1,A97)</f>
        <v>5</v>
      </c>
      <c r="B99" s="18"/>
      <c r="C99" s="18" t="s">
        <v>129</v>
      </c>
      <c r="D99" s="19" t="s">
        <v>13</v>
      </c>
      <c r="E99" s="26"/>
      <c r="F99" s="21">
        <f>+F443+F444</f>
        <v>0</v>
      </c>
      <c r="G99" s="22"/>
      <c r="H99" s="21">
        <f>+ROUND((F99+G99)*E99,2)</f>
        <v>0</v>
      </c>
      <c r="I99" s="21">
        <f t="shared" si="12"/>
        <v>0</v>
      </c>
      <c r="J99" s="22"/>
      <c r="K99" s="21">
        <f>+ROUND((I99+J99)*E99,2)</f>
        <v>0</v>
      </c>
    </row>
    <row r="100" spans="1:11" ht="16.5">
      <c r="A100" s="17">
        <f>+IF(I100&gt;0,A99+1,A99)</f>
        <v>5</v>
      </c>
      <c r="B100" s="36" t="s">
        <v>130</v>
      </c>
      <c r="C100" s="36" t="s">
        <v>131</v>
      </c>
      <c r="D100" s="19" t="s">
        <v>13</v>
      </c>
      <c r="E100" s="23">
        <f>9.29*1.1</f>
        <v>10.219</v>
      </c>
      <c r="F100" s="21">
        <f>+F432+2*F433+2*F441+2*F443+2*F444+F430+F487+F488+F489+F490+F491+F492+F493+F494</f>
        <v>0</v>
      </c>
      <c r="G100" s="22"/>
      <c r="H100" s="21">
        <f>+ROUND((F100+G100)*E100,2)</f>
        <v>0</v>
      </c>
      <c r="I100" s="21">
        <f t="shared" si="12"/>
        <v>0</v>
      </c>
      <c r="J100" s="22"/>
      <c r="K100" s="21">
        <f>+ROUND((I100+J100)*E100,2)</f>
        <v>0</v>
      </c>
    </row>
    <row r="101" spans="1:11" ht="16.5">
      <c r="A101" s="17">
        <f>+IF(I101&gt;0,A100+1,A100)</f>
        <v>5</v>
      </c>
      <c r="B101" s="18" t="s">
        <v>132</v>
      </c>
      <c r="C101" s="18" t="s">
        <v>133</v>
      </c>
      <c r="D101" s="19" t="s">
        <v>13</v>
      </c>
      <c r="E101" s="20">
        <v>7</v>
      </c>
      <c r="F101" s="21">
        <f>+F432+2*F433+2*F441+2*F443+2*F444+F430+F487+F488+F489+F490+F491+F492+F493+F494</f>
        <v>0</v>
      </c>
      <c r="G101" s="22"/>
      <c r="H101" s="21">
        <f>+ROUND((F101+G101)*E101,2)</f>
        <v>0</v>
      </c>
      <c r="I101" s="21">
        <f t="shared" si="12"/>
        <v>0</v>
      </c>
      <c r="J101" s="22"/>
      <c r="K101" s="21">
        <f>+ROUND((I101+J101)*E101,2)</f>
        <v>0</v>
      </c>
    </row>
    <row r="102" spans="1:11" ht="16.5">
      <c r="A102" s="17">
        <f>+IF(I102&gt;0,A101+1,A101)</f>
        <v>5</v>
      </c>
      <c r="B102" s="32" t="s">
        <v>134</v>
      </c>
      <c r="C102" s="33" t="s">
        <v>135</v>
      </c>
      <c r="D102" s="19" t="s">
        <v>82</v>
      </c>
      <c r="E102" s="20">
        <v>15.86</v>
      </c>
      <c r="F102" s="21">
        <f>6*F512+6*F518</f>
        <v>0</v>
      </c>
      <c r="G102" s="22"/>
      <c r="H102" s="21">
        <f>+ROUND((F102+G102)*E102,2)</f>
        <v>0</v>
      </c>
      <c r="I102" s="21">
        <f t="shared" si="12"/>
        <v>0</v>
      </c>
      <c r="J102" s="22"/>
      <c r="K102" s="21">
        <f>+ROUND((I102+J102)*E102,2)</f>
        <v>0</v>
      </c>
    </row>
    <row r="103" spans="1:11" ht="16.5">
      <c r="A103" s="17"/>
      <c r="B103" s="36" t="s">
        <v>136</v>
      </c>
      <c r="C103" s="36" t="s">
        <v>137</v>
      </c>
      <c r="D103" s="19" t="s">
        <v>82</v>
      </c>
      <c r="E103" s="20">
        <v>13.3</v>
      </c>
      <c r="F103" s="21"/>
      <c r="G103" s="22"/>
      <c r="H103" s="21"/>
      <c r="I103" s="21"/>
      <c r="J103" s="22"/>
      <c r="K103" s="21"/>
    </row>
    <row r="104" spans="1:11" ht="16.5">
      <c r="A104" s="17">
        <f>+IF(I104&gt;0,A102+1,A102)</f>
        <v>5</v>
      </c>
      <c r="B104" s="36" t="s">
        <v>138</v>
      </c>
      <c r="C104" s="36" t="s">
        <v>139</v>
      </c>
      <c r="D104" s="19" t="s">
        <v>82</v>
      </c>
      <c r="E104" s="20">
        <v>10.1</v>
      </c>
      <c r="F104" s="21">
        <f>6*F511+6*F517+6*F487+6*F488+6*F489+6*F490</f>
        <v>0</v>
      </c>
      <c r="G104" s="35"/>
      <c r="H104" s="21">
        <f aca="true" t="shared" si="13" ref="H104:H135">+ROUND((F104+G104)*E104,2)</f>
        <v>0</v>
      </c>
      <c r="I104" s="21">
        <f t="shared" si="12"/>
        <v>0</v>
      </c>
      <c r="J104" s="35"/>
      <c r="K104" s="21">
        <f aca="true" t="shared" si="14" ref="K104:K135">+ROUND((I104+J104)*E104,2)</f>
        <v>0</v>
      </c>
    </row>
    <row r="105" spans="1:11" ht="16.5">
      <c r="A105" s="17">
        <f aca="true" t="shared" si="15" ref="A105:A136">+IF(I105&gt;0,A104+1,A104)</f>
        <v>5</v>
      </c>
      <c r="B105" s="32" t="s">
        <v>140</v>
      </c>
      <c r="C105" s="32" t="s">
        <v>141</v>
      </c>
      <c r="D105" s="19" t="s">
        <v>82</v>
      </c>
      <c r="E105" s="20">
        <v>6.1</v>
      </c>
      <c r="F105" s="21">
        <f>1.5*F445+1.5*F446</f>
        <v>0</v>
      </c>
      <c r="G105" s="22"/>
      <c r="H105" s="21">
        <f t="shared" si="13"/>
        <v>0</v>
      </c>
      <c r="I105" s="21">
        <f t="shared" si="12"/>
        <v>0</v>
      </c>
      <c r="J105" s="22"/>
      <c r="K105" s="21">
        <f t="shared" si="14"/>
        <v>0</v>
      </c>
    </row>
    <row r="106" spans="1:11" ht="16.5">
      <c r="A106" s="17">
        <f t="shared" si="15"/>
        <v>5</v>
      </c>
      <c r="B106" s="36" t="s">
        <v>142</v>
      </c>
      <c r="C106" s="36" t="s">
        <v>142</v>
      </c>
      <c r="D106" s="19" t="s">
        <v>82</v>
      </c>
      <c r="E106" s="20">
        <v>2.58</v>
      </c>
      <c r="F106" s="21"/>
      <c r="G106" s="35"/>
      <c r="H106" s="21">
        <f t="shared" si="13"/>
        <v>0</v>
      </c>
      <c r="I106" s="21">
        <f t="shared" si="12"/>
        <v>0</v>
      </c>
      <c r="J106" s="35"/>
      <c r="K106" s="21">
        <f t="shared" si="14"/>
        <v>0</v>
      </c>
    </row>
    <row r="107" spans="1:11" ht="16.5">
      <c r="A107" s="17">
        <f t="shared" si="15"/>
        <v>5</v>
      </c>
      <c r="B107" s="36" t="s">
        <v>142</v>
      </c>
      <c r="C107" s="36" t="s">
        <v>143</v>
      </c>
      <c r="D107" s="19" t="s">
        <v>82</v>
      </c>
      <c r="E107" s="20">
        <v>5.82</v>
      </c>
      <c r="F107" s="21">
        <f>13*F445</f>
        <v>0</v>
      </c>
      <c r="G107" s="35"/>
      <c r="H107" s="21">
        <f t="shared" si="13"/>
        <v>0</v>
      </c>
      <c r="I107" s="21">
        <f t="shared" si="12"/>
        <v>0</v>
      </c>
      <c r="J107" s="35"/>
      <c r="K107" s="21">
        <f t="shared" si="14"/>
        <v>0</v>
      </c>
    </row>
    <row r="108" spans="1:11" ht="16.5">
      <c r="A108" s="17">
        <f t="shared" si="15"/>
        <v>5</v>
      </c>
      <c r="B108" s="36"/>
      <c r="C108" s="36" t="s">
        <v>144</v>
      </c>
      <c r="D108" s="19" t="s">
        <v>82</v>
      </c>
      <c r="E108" s="20">
        <v>1.61</v>
      </c>
      <c r="F108" s="21">
        <f>2*F447</f>
        <v>0</v>
      </c>
      <c r="G108" s="35"/>
      <c r="H108" s="21">
        <f t="shared" si="13"/>
        <v>0</v>
      </c>
      <c r="I108" s="21">
        <f t="shared" si="12"/>
        <v>0</v>
      </c>
      <c r="J108" s="35"/>
      <c r="K108" s="21">
        <f t="shared" si="14"/>
        <v>0</v>
      </c>
    </row>
    <row r="109" spans="1:11" ht="16.5">
      <c r="A109" s="17">
        <f t="shared" si="15"/>
        <v>5</v>
      </c>
      <c r="B109" s="36"/>
      <c r="C109" s="41" t="s">
        <v>145</v>
      </c>
      <c r="D109" s="19" t="s">
        <v>82</v>
      </c>
      <c r="E109" s="26"/>
      <c r="F109" s="21">
        <f>13*F446</f>
        <v>0</v>
      </c>
      <c r="G109" s="35"/>
      <c r="H109" s="21">
        <f t="shared" si="13"/>
        <v>0</v>
      </c>
      <c r="I109" s="21">
        <f t="shared" si="12"/>
        <v>0</v>
      </c>
      <c r="J109" s="35"/>
      <c r="K109" s="21">
        <f t="shared" si="14"/>
        <v>0</v>
      </c>
    </row>
    <row r="110" spans="1:11" ht="16.5">
      <c r="A110" s="17">
        <f t="shared" si="15"/>
        <v>5</v>
      </c>
      <c r="B110" s="36" t="s">
        <v>146</v>
      </c>
      <c r="C110" s="41" t="s">
        <v>147</v>
      </c>
      <c r="D110" s="19" t="s">
        <v>13</v>
      </c>
      <c r="E110" s="23">
        <v>2</v>
      </c>
      <c r="F110" s="21"/>
      <c r="G110" s="22"/>
      <c r="H110" s="21">
        <f t="shared" si="13"/>
        <v>0</v>
      </c>
      <c r="I110" s="21">
        <f t="shared" si="12"/>
        <v>0</v>
      </c>
      <c r="J110" s="22"/>
      <c r="K110" s="21">
        <f t="shared" si="14"/>
        <v>0</v>
      </c>
    </row>
    <row r="111" spans="1:11" ht="16.5">
      <c r="A111" s="17">
        <f t="shared" si="15"/>
        <v>5</v>
      </c>
      <c r="B111" s="36" t="s">
        <v>148</v>
      </c>
      <c r="C111" s="41" t="s">
        <v>149</v>
      </c>
      <c r="D111" s="19" t="s">
        <v>13</v>
      </c>
      <c r="E111" s="23">
        <v>2</v>
      </c>
      <c r="F111" s="21"/>
      <c r="G111" s="22"/>
      <c r="H111" s="21">
        <f t="shared" si="13"/>
        <v>0</v>
      </c>
      <c r="I111" s="21">
        <f t="shared" si="12"/>
        <v>0</v>
      </c>
      <c r="J111" s="22"/>
      <c r="K111" s="21">
        <f t="shared" si="14"/>
        <v>0</v>
      </c>
    </row>
    <row r="112" spans="1:11" ht="16.5">
      <c r="A112" s="17">
        <f t="shared" si="15"/>
        <v>5</v>
      </c>
      <c r="B112" s="36" t="s">
        <v>150</v>
      </c>
      <c r="C112" s="41" t="s">
        <v>151</v>
      </c>
      <c r="D112" s="19" t="s">
        <v>13</v>
      </c>
      <c r="E112" s="20">
        <v>2</v>
      </c>
      <c r="F112" s="21"/>
      <c r="G112" s="22"/>
      <c r="H112" s="21">
        <f t="shared" si="13"/>
        <v>0</v>
      </c>
      <c r="I112" s="21">
        <f t="shared" si="12"/>
        <v>0</v>
      </c>
      <c r="J112" s="22"/>
      <c r="K112" s="21">
        <f t="shared" si="14"/>
        <v>0</v>
      </c>
    </row>
    <row r="113" spans="1:11" ht="16.5">
      <c r="A113" s="17">
        <f t="shared" si="15"/>
        <v>5</v>
      </c>
      <c r="B113" s="36" t="s">
        <v>152</v>
      </c>
      <c r="C113" s="41" t="s">
        <v>153</v>
      </c>
      <c r="D113" s="19" t="s">
        <v>13</v>
      </c>
      <c r="E113" s="23">
        <v>2</v>
      </c>
      <c r="F113" s="21"/>
      <c r="G113" s="22"/>
      <c r="H113" s="21">
        <f t="shared" si="13"/>
        <v>0</v>
      </c>
      <c r="I113" s="21">
        <f t="shared" si="12"/>
        <v>0</v>
      </c>
      <c r="J113" s="22"/>
      <c r="K113" s="21">
        <f t="shared" si="14"/>
        <v>0</v>
      </c>
    </row>
    <row r="114" spans="1:11" ht="16.5">
      <c r="A114" s="17">
        <f t="shared" si="15"/>
        <v>5</v>
      </c>
      <c r="B114" s="36" t="s">
        <v>154</v>
      </c>
      <c r="C114" s="41" t="s">
        <v>155</v>
      </c>
      <c r="D114" s="19" t="s">
        <v>13</v>
      </c>
      <c r="E114" s="23">
        <v>2.5</v>
      </c>
      <c r="F114" s="21"/>
      <c r="G114" s="22"/>
      <c r="H114" s="21">
        <f t="shared" si="13"/>
        <v>0</v>
      </c>
      <c r="I114" s="21">
        <f t="shared" si="12"/>
        <v>0</v>
      </c>
      <c r="J114" s="22"/>
      <c r="K114" s="21">
        <f t="shared" si="14"/>
        <v>0</v>
      </c>
    </row>
    <row r="115" spans="1:11" ht="16.5">
      <c r="A115" s="17">
        <f t="shared" si="15"/>
        <v>5</v>
      </c>
      <c r="B115" s="36" t="s">
        <v>156</v>
      </c>
      <c r="C115" s="41" t="s">
        <v>157</v>
      </c>
      <c r="D115" s="19" t="s">
        <v>13</v>
      </c>
      <c r="E115" s="20">
        <v>2.5</v>
      </c>
      <c r="F115" s="21"/>
      <c r="G115" s="22"/>
      <c r="H115" s="21">
        <f t="shared" si="13"/>
        <v>0</v>
      </c>
      <c r="I115" s="21">
        <f t="shared" si="12"/>
        <v>0</v>
      </c>
      <c r="J115" s="22"/>
      <c r="K115" s="21">
        <f t="shared" si="14"/>
        <v>0</v>
      </c>
    </row>
    <row r="116" spans="1:11" ht="16.5">
      <c r="A116" s="17">
        <f t="shared" si="15"/>
        <v>5</v>
      </c>
      <c r="B116" s="36" t="s">
        <v>158</v>
      </c>
      <c r="C116" s="36" t="s">
        <v>159</v>
      </c>
      <c r="D116" s="19" t="s">
        <v>13</v>
      </c>
      <c r="E116" s="20">
        <v>3</v>
      </c>
      <c r="F116" s="21"/>
      <c r="G116" s="22"/>
      <c r="H116" s="21">
        <f t="shared" si="13"/>
        <v>0</v>
      </c>
      <c r="I116" s="21">
        <f t="shared" si="12"/>
        <v>0</v>
      </c>
      <c r="J116" s="22"/>
      <c r="K116" s="21">
        <f t="shared" si="14"/>
        <v>0</v>
      </c>
    </row>
    <row r="117" spans="1:11" ht="16.5">
      <c r="A117" s="17">
        <f t="shared" si="15"/>
        <v>5</v>
      </c>
      <c r="B117" s="36" t="s">
        <v>160</v>
      </c>
      <c r="C117" s="41" t="s">
        <v>161</v>
      </c>
      <c r="D117" s="19" t="s">
        <v>13</v>
      </c>
      <c r="E117" s="23">
        <v>3.75</v>
      </c>
      <c r="F117" s="21"/>
      <c r="G117" s="22"/>
      <c r="H117" s="21">
        <f t="shared" si="13"/>
        <v>0</v>
      </c>
      <c r="I117" s="21">
        <f t="shared" si="12"/>
        <v>0</v>
      </c>
      <c r="J117" s="22"/>
      <c r="K117" s="21">
        <f t="shared" si="14"/>
        <v>0</v>
      </c>
    </row>
    <row r="118" spans="1:11" ht="16.5">
      <c r="A118" s="17">
        <f t="shared" si="15"/>
        <v>5</v>
      </c>
      <c r="B118" s="36" t="s">
        <v>162</v>
      </c>
      <c r="C118" s="41" t="s">
        <v>163</v>
      </c>
      <c r="D118" s="19" t="s">
        <v>13</v>
      </c>
      <c r="E118" s="20">
        <v>4.5</v>
      </c>
      <c r="F118" s="21"/>
      <c r="G118" s="22"/>
      <c r="H118" s="21">
        <f t="shared" si="13"/>
        <v>0</v>
      </c>
      <c r="I118" s="21">
        <f t="shared" si="12"/>
        <v>0</v>
      </c>
      <c r="J118" s="22"/>
      <c r="K118" s="21">
        <f t="shared" si="14"/>
        <v>0</v>
      </c>
    </row>
    <row r="119" spans="1:11" ht="16.5">
      <c r="A119" s="17">
        <f t="shared" si="15"/>
        <v>5</v>
      </c>
      <c r="B119" s="36" t="s">
        <v>164</v>
      </c>
      <c r="C119" s="41" t="s">
        <v>165</v>
      </c>
      <c r="D119" s="19" t="s">
        <v>13</v>
      </c>
      <c r="E119" s="20">
        <v>6</v>
      </c>
      <c r="F119" s="21"/>
      <c r="G119" s="22"/>
      <c r="H119" s="21">
        <f t="shared" si="13"/>
        <v>0</v>
      </c>
      <c r="I119" s="21">
        <f t="shared" si="12"/>
        <v>0</v>
      </c>
      <c r="J119" s="22"/>
      <c r="K119" s="21">
        <f t="shared" si="14"/>
        <v>0</v>
      </c>
    </row>
    <row r="120" spans="1:11" ht="16.5">
      <c r="A120" s="17">
        <f t="shared" si="15"/>
        <v>5</v>
      </c>
      <c r="B120" s="36"/>
      <c r="C120" s="41" t="s">
        <v>166</v>
      </c>
      <c r="D120" s="19" t="s">
        <v>13</v>
      </c>
      <c r="E120" s="26"/>
      <c r="F120" s="21">
        <f>+F443</f>
        <v>0</v>
      </c>
      <c r="G120" s="22"/>
      <c r="H120" s="21">
        <f t="shared" si="13"/>
        <v>0</v>
      </c>
      <c r="I120" s="21">
        <f t="shared" si="12"/>
        <v>0</v>
      </c>
      <c r="J120" s="22"/>
      <c r="K120" s="21">
        <f t="shared" si="14"/>
        <v>0</v>
      </c>
    </row>
    <row r="121" spans="1:11" ht="16.5">
      <c r="A121" s="17">
        <f t="shared" si="15"/>
        <v>5</v>
      </c>
      <c r="B121" s="36" t="s">
        <v>167</v>
      </c>
      <c r="C121" s="36" t="s">
        <v>167</v>
      </c>
      <c r="D121" s="19" t="s">
        <v>13</v>
      </c>
      <c r="E121" s="23">
        <f>7*1.1</f>
        <v>7.700000000000001</v>
      </c>
      <c r="F121" s="21"/>
      <c r="G121" s="22"/>
      <c r="H121" s="21">
        <f t="shared" si="13"/>
        <v>0</v>
      </c>
      <c r="I121" s="21">
        <f t="shared" si="12"/>
        <v>0</v>
      </c>
      <c r="J121" s="22"/>
      <c r="K121" s="21">
        <f t="shared" si="14"/>
        <v>0</v>
      </c>
    </row>
    <row r="122" spans="1:11" ht="16.5">
      <c r="A122" s="17">
        <f t="shared" si="15"/>
        <v>5</v>
      </c>
      <c r="B122" s="36" t="s">
        <v>168</v>
      </c>
      <c r="C122" s="36" t="s">
        <v>168</v>
      </c>
      <c r="D122" s="19" t="s">
        <v>13</v>
      </c>
      <c r="E122" s="23">
        <f>3*1.1</f>
        <v>3.3000000000000003</v>
      </c>
      <c r="F122" s="21"/>
      <c r="G122" s="22"/>
      <c r="H122" s="21">
        <f t="shared" si="13"/>
        <v>0</v>
      </c>
      <c r="I122" s="21">
        <f t="shared" si="12"/>
        <v>0</v>
      </c>
      <c r="J122" s="22"/>
      <c r="K122" s="21">
        <f t="shared" si="14"/>
        <v>0</v>
      </c>
    </row>
    <row r="123" spans="1:11" ht="132" hidden="1">
      <c r="A123" s="17">
        <f t="shared" si="15"/>
        <v>5</v>
      </c>
      <c r="B123" s="36" t="s">
        <v>169</v>
      </c>
      <c r="C123" s="41" t="s">
        <v>170</v>
      </c>
      <c r="D123" s="19" t="s">
        <v>13</v>
      </c>
      <c r="E123" s="26"/>
      <c r="F123" s="21">
        <f>2*F517</f>
        <v>0</v>
      </c>
      <c r="G123" s="22"/>
      <c r="H123" s="21">
        <f t="shared" si="13"/>
        <v>0</v>
      </c>
      <c r="I123" s="21">
        <f t="shared" si="12"/>
        <v>0</v>
      </c>
      <c r="J123" s="22"/>
      <c r="K123" s="21">
        <f t="shared" si="14"/>
        <v>0</v>
      </c>
    </row>
    <row r="124" spans="1:11" ht="132" hidden="1">
      <c r="A124" s="17">
        <f t="shared" si="15"/>
        <v>5</v>
      </c>
      <c r="B124" s="36" t="s">
        <v>171</v>
      </c>
      <c r="C124" s="41" t="s">
        <v>172</v>
      </c>
      <c r="D124" s="19" t="s">
        <v>13</v>
      </c>
      <c r="E124" s="26"/>
      <c r="F124" s="21">
        <f>2*F518</f>
        <v>0</v>
      </c>
      <c r="G124" s="22"/>
      <c r="H124" s="21">
        <f t="shared" si="13"/>
        <v>0</v>
      </c>
      <c r="I124" s="21">
        <f t="shared" si="12"/>
        <v>0</v>
      </c>
      <c r="J124" s="22"/>
      <c r="K124" s="21">
        <f t="shared" si="14"/>
        <v>0</v>
      </c>
    </row>
    <row r="125" spans="1:11" ht="49.5" hidden="1">
      <c r="A125" s="17">
        <f t="shared" si="15"/>
        <v>5</v>
      </c>
      <c r="B125" s="36" t="s">
        <v>173</v>
      </c>
      <c r="C125" s="41" t="s">
        <v>174</v>
      </c>
      <c r="D125" s="19" t="s">
        <v>13</v>
      </c>
      <c r="E125" s="26"/>
      <c r="F125" s="21">
        <f>+F518</f>
        <v>0</v>
      </c>
      <c r="G125" s="22"/>
      <c r="H125" s="21">
        <f t="shared" si="13"/>
        <v>0</v>
      </c>
      <c r="I125" s="21">
        <f t="shared" si="12"/>
        <v>0</v>
      </c>
      <c r="J125" s="22"/>
      <c r="K125" s="21">
        <f t="shared" si="14"/>
        <v>0</v>
      </c>
    </row>
    <row r="126" spans="1:11" ht="49.5" hidden="1">
      <c r="A126" s="17">
        <f t="shared" si="15"/>
        <v>5</v>
      </c>
      <c r="B126" s="36" t="s">
        <v>175</v>
      </c>
      <c r="C126" s="41" t="s">
        <v>176</v>
      </c>
      <c r="D126" s="19" t="s">
        <v>13</v>
      </c>
      <c r="E126" s="26"/>
      <c r="F126" s="21">
        <f>+F517</f>
        <v>0</v>
      </c>
      <c r="G126" s="22"/>
      <c r="H126" s="21">
        <f t="shared" si="13"/>
        <v>0</v>
      </c>
      <c r="I126" s="21">
        <f t="shared" si="12"/>
        <v>0</v>
      </c>
      <c r="J126" s="22"/>
      <c r="K126" s="21">
        <f t="shared" si="14"/>
        <v>0</v>
      </c>
    </row>
    <row r="127" spans="1:11" ht="107.25" customHeight="1">
      <c r="A127" s="17">
        <f t="shared" si="15"/>
        <v>5</v>
      </c>
      <c r="B127" s="36" t="s">
        <v>177</v>
      </c>
      <c r="C127" s="36" t="s">
        <v>178</v>
      </c>
      <c r="D127" s="19" t="s">
        <v>13</v>
      </c>
      <c r="E127" s="23">
        <f>7.18*1.1</f>
        <v>7.898000000000001</v>
      </c>
      <c r="F127" s="21">
        <f>+F511*3+F512*3+3*F517+3*F518+3*F487+3*F488+3*F489+3*F490+3*F491+3*F492+3*F493+3*F494</f>
        <v>0</v>
      </c>
      <c r="G127" s="22"/>
      <c r="H127" s="21">
        <f t="shared" si="13"/>
        <v>0</v>
      </c>
      <c r="I127" s="21">
        <f t="shared" si="12"/>
        <v>0</v>
      </c>
      <c r="J127" s="22"/>
      <c r="K127" s="21">
        <f t="shared" si="14"/>
        <v>0</v>
      </c>
    </row>
    <row r="128" spans="1:11" ht="16.5">
      <c r="A128" s="17">
        <f t="shared" si="15"/>
        <v>5</v>
      </c>
      <c r="B128" s="32"/>
      <c r="C128" s="42" t="s">
        <v>179</v>
      </c>
      <c r="D128" s="19" t="s">
        <v>13</v>
      </c>
      <c r="E128" s="20">
        <v>798</v>
      </c>
      <c r="F128" s="21">
        <f aca="true" t="shared" si="16" ref="F128:F135">+F463</f>
        <v>0</v>
      </c>
      <c r="G128" s="22"/>
      <c r="H128" s="21">
        <f t="shared" si="13"/>
        <v>0</v>
      </c>
      <c r="I128" s="21">
        <f t="shared" si="12"/>
        <v>0</v>
      </c>
      <c r="J128" s="22"/>
      <c r="K128" s="21">
        <f t="shared" si="14"/>
        <v>0</v>
      </c>
    </row>
    <row r="129" spans="1:11" ht="16.5">
      <c r="A129" s="17">
        <f t="shared" si="15"/>
        <v>5</v>
      </c>
      <c r="B129" s="32"/>
      <c r="C129" s="42" t="s">
        <v>180</v>
      </c>
      <c r="D129" s="19" t="s">
        <v>13</v>
      </c>
      <c r="E129" s="20">
        <v>1045</v>
      </c>
      <c r="F129" s="21">
        <f t="shared" si="16"/>
        <v>0</v>
      </c>
      <c r="G129" s="22"/>
      <c r="H129" s="21">
        <f t="shared" si="13"/>
        <v>0</v>
      </c>
      <c r="I129" s="21">
        <f t="shared" si="12"/>
        <v>0</v>
      </c>
      <c r="J129" s="22"/>
      <c r="K129" s="21">
        <f t="shared" si="14"/>
        <v>0</v>
      </c>
    </row>
    <row r="130" spans="1:11" ht="16.5">
      <c r="A130" s="17">
        <f t="shared" si="15"/>
        <v>5</v>
      </c>
      <c r="B130" s="32"/>
      <c r="C130" s="42" t="s">
        <v>181</v>
      </c>
      <c r="D130" s="19" t="s">
        <v>13</v>
      </c>
      <c r="E130" s="20">
        <v>1276</v>
      </c>
      <c r="F130" s="21">
        <f t="shared" si="16"/>
        <v>0</v>
      </c>
      <c r="G130" s="22"/>
      <c r="H130" s="21">
        <f t="shared" si="13"/>
        <v>0</v>
      </c>
      <c r="I130" s="21">
        <f t="shared" si="12"/>
        <v>0</v>
      </c>
      <c r="J130" s="22"/>
      <c r="K130" s="21">
        <f t="shared" si="14"/>
        <v>0</v>
      </c>
    </row>
    <row r="131" spans="1:11" ht="16.5">
      <c r="A131" s="17">
        <f t="shared" si="15"/>
        <v>5</v>
      </c>
      <c r="B131" s="32"/>
      <c r="C131" s="42" t="s">
        <v>182</v>
      </c>
      <c r="D131" s="19" t="s">
        <v>13</v>
      </c>
      <c r="E131" s="20">
        <v>1371</v>
      </c>
      <c r="F131" s="21">
        <f t="shared" si="16"/>
        <v>0</v>
      </c>
      <c r="G131" s="22"/>
      <c r="H131" s="21">
        <f t="shared" si="13"/>
        <v>0</v>
      </c>
      <c r="I131" s="21">
        <f t="shared" si="12"/>
        <v>0</v>
      </c>
      <c r="J131" s="22"/>
      <c r="K131" s="21">
        <f t="shared" si="14"/>
        <v>0</v>
      </c>
    </row>
    <row r="132" spans="1:11" ht="16.5">
      <c r="A132" s="17">
        <f t="shared" si="15"/>
        <v>5</v>
      </c>
      <c r="B132" s="32"/>
      <c r="C132" s="42" t="s">
        <v>183</v>
      </c>
      <c r="D132" s="19" t="s">
        <v>13</v>
      </c>
      <c r="E132" s="20">
        <v>1794</v>
      </c>
      <c r="F132" s="21">
        <f t="shared" si="16"/>
        <v>0</v>
      </c>
      <c r="G132" s="22"/>
      <c r="H132" s="21">
        <f t="shared" si="13"/>
        <v>0</v>
      </c>
      <c r="I132" s="21">
        <f t="shared" si="12"/>
        <v>0</v>
      </c>
      <c r="J132" s="22"/>
      <c r="K132" s="21">
        <f t="shared" si="14"/>
        <v>0</v>
      </c>
    </row>
    <row r="133" spans="1:11" ht="16.5">
      <c r="A133" s="17">
        <f t="shared" si="15"/>
        <v>5</v>
      </c>
      <c r="B133" s="18"/>
      <c r="C133" s="42" t="s">
        <v>184</v>
      </c>
      <c r="D133" s="19" t="s">
        <v>13</v>
      </c>
      <c r="E133" s="20">
        <v>2256</v>
      </c>
      <c r="F133" s="21">
        <f t="shared" si="16"/>
        <v>0</v>
      </c>
      <c r="G133" s="22"/>
      <c r="H133" s="21">
        <f t="shared" si="13"/>
        <v>0</v>
      </c>
      <c r="I133" s="21">
        <f t="shared" si="12"/>
        <v>0</v>
      </c>
      <c r="J133" s="22"/>
      <c r="K133" s="21">
        <f t="shared" si="14"/>
        <v>0</v>
      </c>
    </row>
    <row r="134" spans="1:11" ht="16.5">
      <c r="A134" s="17">
        <f t="shared" si="15"/>
        <v>5</v>
      </c>
      <c r="B134" s="18"/>
      <c r="C134" s="42" t="s">
        <v>185</v>
      </c>
      <c r="D134" s="19" t="s">
        <v>13</v>
      </c>
      <c r="E134" s="20">
        <v>2656</v>
      </c>
      <c r="F134" s="21">
        <f t="shared" si="16"/>
        <v>0</v>
      </c>
      <c r="G134" s="22"/>
      <c r="H134" s="21">
        <f t="shared" si="13"/>
        <v>0</v>
      </c>
      <c r="I134" s="21">
        <f t="shared" si="12"/>
        <v>0</v>
      </c>
      <c r="J134" s="22"/>
      <c r="K134" s="21">
        <f t="shared" si="14"/>
        <v>0</v>
      </c>
    </row>
    <row r="135" spans="1:11" ht="16.5">
      <c r="A135" s="17">
        <f t="shared" si="15"/>
        <v>5</v>
      </c>
      <c r="B135" s="18"/>
      <c r="C135" s="42" t="s">
        <v>186</v>
      </c>
      <c r="D135" s="19" t="s">
        <v>13</v>
      </c>
      <c r="E135" s="20">
        <v>3568</v>
      </c>
      <c r="F135" s="21">
        <f t="shared" si="16"/>
        <v>0</v>
      </c>
      <c r="G135" s="22"/>
      <c r="H135" s="21">
        <f t="shared" si="13"/>
        <v>0</v>
      </c>
      <c r="I135" s="21">
        <f t="shared" si="12"/>
        <v>0</v>
      </c>
      <c r="J135" s="22"/>
      <c r="K135" s="21">
        <f t="shared" si="14"/>
        <v>0</v>
      </c>
    </row>
    <row r="136" spans="1:11" ht="16.5">
      <c r="A136" s="17">
        <f t="shared" si="15"/>
        <v>5</v>
      </c>
      <c r="B136" s="32" t="s">
        <v>187</v>
      </c>
      <c r="C136" s="42" t="s">
        <v>188</v>
      </c>
      <c r="D136" s="19" t="s">
        <v>13</v>
      </c>
      <c r="E136" s="20">
        <v>1092</v>
      </c>
      <c r="F136" s="21">
        <f aca="true" t="shared" si="17" ref="F136:F143">+F487</f>
        <v>0</v>
      </c>
      <c r="G136" s="22"/>
      <c r="H136" s="21">
        <f aca="true" t="shared" si="18" ref="H136:H152">+ROUND((F136+G136)*E136,2)</f>
        <v>0</v>
      </c>
      <c r="I136" s="21">
        <f t="shared" si="12"/>
        <v>0</v>
      </c>
      <c r="J136" s="22"/>
      <c r="K136" s="21">
        <f aca="true" t="shared" si="19" ref="K136:K152">+ROUND((I136+J136)*E136,2)</f>
        <v>0</v>
      </c>
    </row>
    <row r="137" spans="1:11" ht="16.5">
      <c r="A137" s="17">
        <f aca="true" t="shared" si="20" ref="A137:A154">+IF(I137&gt;0,A136+1,A136)</f>
        <v>5</v>
      </c>
      <c r="B137" s="32" t="s">
        <v>189</v>
      </c>
      <c r="C137" s="34" t="s">
        <v>190</v>
      </c>
      <c r="D137" s="19" t="s">
        <v>13</v>
      </c>
      <c r="E137" s="20">
        <v>1251</v>
      </c>
      <c r="F137" s="21">
        <f t="shared" si="17"/>
        <v>0</v>
      </c>
      <c r="G137" s="22"/>
      <c r="H137" s="21">
        <f t="shared" si="18"/>
        <v>0</v>
      </c>
      <c r="I137" s="21">
        <f t="shared" si="12"/>
        <v>0</v>
      </c>
      <c r="J137" s="22"/>
      <c r="K137" s="21">
        <f t="shared" si="19"/>
        <v>0</v>
      </c>
    </row>
    <row r="138" spans="1:11" ht="16.5">
      <c r="A138" s="17">
        <f t="shared" si="20"/>
        <v>5</v>
      </c>
      <c r="B138" s="32" t="s">
        <v>191</v>
      </c>
      <c r="C138" s="34" t="s">
        <v>192</v>
      </c>
      <c r="D138" s="19" t="s">
        <v>13</v>
      </c>
      <c r="E138" s="20">
        <v>1475</v>
      </c>
      <c r="F138" s="21">
        <f t="shared" si="17"/>
        <v>0</v>
      </c>
      <c r="G138" s="22"/>
      <c r="H138" s="21">
        <f t="shared" si="18"/>
        <v>0</v>
      </c>
      <c r="I138" s="21">
        <f t="shared" si="12"/>
        <v>0</v>
      </c>
      <c r="J138" s="22"/>
      <c r="K138" s="21">
        <f t="shared" si="19"/>
        <v>0</v>
      </c>
    </row>
    <row r="139" spans="1:11" ht="16.5">
      <c r="A139" s="17">
        <f t="shared" si="20"/>
        <v>5</v>
      </c>
      <c r="B139" s="32" t="s">
        <v>193</v>
      </c>
      <c r="C139" s="42" t="s">
        <v>194</v>
      </c>
      <c r="D139" s="19" t="s">
        <v>13</v>
      </c>
      <c r="E139" s="20">
        <v>1744</v>
      </c>
      <c r="F139" s="21">
        <f t="shared" si="17"/>
        <v>0</v>
      </c>
      <c r="G139" s="22"/>
      <c r="H139" s="21">
        <f t="shared" si="18"/>
        <v>0</v>
      </c>
      <c r="I139" s="21">
        <f t="shared" si="12"/>
        <v>0</v>
      </c>
      <c r="J139" s="22"/>
      <c r="K139" s="21">
        <f t="shared" si="19"/>
        <v>0</v>
      </c>
    </row>
    <row r="140" spans="1:11" ht="16.5">
      <c r="A140" s="17">
        <f t="shared" si="20"/>
        <v>5</v>
      </c>
      <c r="B140" s="32" t="s">
        <v>195</v>
      </c>
      <c r="C140" s="42" t="s">
        <v>196</v>
      </c>
      <c r="D140" s="19" t="s">
        <v>13</v>
      </c>
      <c r="E140" s="20">
        <v>1999</v>
      </c>
      <c r="F140" s="21">
        <f t="shared" si="17"/>
        <v>0</v>
      </c>
      <c r="G140" s="22"/>
      <c r="H140" s="21">
        <f t="shared" si="18"/>
        <v>0</v>
      </c>
      <c r="I140" s="21">
        <f t="shared" si="12"/>
        <v>0</v>
      </c>
      <c r="J140" s="22"/>
      <c r="K140" s="21">
        <f t="shared" si="19"/>
        <v>0</v>
      </c>
    </row>
    <row r="141" spans="1:11" ht="16.5">
      <c r="A141" s="17">
        <f t="shared" si="20"/>
        <v>5</v>
      </c>
      <c r="B141" s="18" t="s">
        <v>197</v>
      </c>
      <c r="C141" s="42" t="s">
        <v>198</v>
      </c>
      <c r="D141" s="19" t="s">
        <v>13</v>
      </c>
      <c r="E141" s="20">
        <v>2636</v>
      </c>
      <c r="F141" s="21">
        <f t="shared" si="17"/>
        <v>0</v>
      </c>
      <c r="G141" s="22"/>
      <c r="H141" s="21">
        <f t="shared" si="18"/>
        <v>0</v>
      </c>
      <c r="I141" s="21">
        <f t="shared" si="12"/>
        <v>0</v>
      </c>
      <c r="J141" s="22"/>
      <c r="K141" s="21">
        <f t="shared" si="19"/>
        <v>0</v>
      </c>
    </row>
    <row r="142" spans="1:11" ht="16.5">
      <c r="A142" s="17">
        <f t="shared" si="20"/>
        <v>5</v>
      </c>
      <c r="B142" s="18" t="s">
        <v>199</v>
      </c>
      <c r="C142" s="42" t="s">
        <v>200</v>
      </c>
      <c r="D142" s="19" t="s">
        <v>13</v>
      </c>
      <c r="E142" s="20">
        <v>2851</v>
      </c>
      <c r="F142" s="21">
        <f t="shared" si="17"/>
        <v>0</v>
      </c>
      <c r="G142" s="22"/>
      <c r="H142" s="21">
        <f t="shared" si="18"/>
        <v>0</v>
      </c>
      <c r="I142" s="21">
        <f t="shared" si="12"/>
        <v>0</v>
      </c>
      <c r="J142" s="22"/>
      <c r="K142" s="21">
        <f t="shared" si="19"/>
        <v>0</v>
      </c>
    </row>
    <row r="143" spans="1:11" ht="16.5">
      <c r="A143" s="17">
        <f t="shared" si="20"/>
        <v>5</v>
      </c>
      <c r="B143" s="18" t="s">
        <v>201</v>
      </c>
      <c r="C143" s="42" t="s">
        <v>202</v>
      </c>
      <c r="D143" s="19" t="s">
        <v>13</v>
      </c>
      <c r="E143" s="20">
        <v>4120</v>
      </c>
      <c r="F143" s="21">
        <f t="shared" si="17"/>
        <v>0</v>
      </c>
      <c r="G143" s="22"/>
      <c r="H143" s="21">
        <f t="shared" si="18"/>
        <v>0</v>
      </c>
      <c r="I143" s="21">
        <f t="shared" si="12"/>
        <v>0</v>
      </c>
      <c r="J143" s="22"/>
      <c r="K143" s="21">
        <f t="shared" si="19"/>
        <v>0</v>
      </c>
    </row>
    <row r="144" spans="1:11" ht="16.5">
      <c r="A144" s="17">
        <f t="shared" si="20"/>
        <v>5</v>
      </c>
      <c r="B144" s="32" t="s">
        <v>203</v>
      </c>
      <c r="C144" s="32" t="s">
        <v>203</v>
      </c>
      <c r="D144" s="19" t="s">
        <v>13</v>
      </c>
      <c r="E144" s="23">
        <v>4.27</v>
      </c>
      <c r="F144" s="21"/>
      <c r="G144" s="22"/>
      <c r="H144" s="21">
        <f t="shared" si="18"/>
        <v>0</v>
      </c>
      <c r="I144" s="21">
        <f t="shared" si="12"/>
        <v>0</v>
      </c>
      <c r="J144" s="22"/>
      <c r="K144" s="21">
        <f t="shared" si="19"/>
        <v>0</v>
      </c>
    </row>
    <row r="145" spans="1:11" ht="16.5">
      <c r="A145" s="17">
        <f t="shared" si="20"/>
        <v>5</v>
      </c>
      <c r="B145" s="36" t="s">
        <v>204</v>
      </c>
      <c r="C145" s="36" t="s">
        <v>204</v>
      </c>
      <c r="D145" s="19" t="s">
        <v>13</v>
      </c>
      <c r="E145" s="23">
        <v>0.39</v>
      </c>
      <c r="F145" s="21"/>
      <c r="G145" s="22"/>
      <c r="H145" s="21">
        <f t="shared" si="18"/>
        <v>0</v>
      </c>
      <c r="I145" s="21">
        <f t="shared" si="12"/>
        <v>0</v>
      </c>
      <c r="J145" s="22"/>
      <c r="K145" s="21">
        <f t="shared" si="19"/>
        <v>0</v>
      </c>
    </row>
    <row r="146" spans="1:11" ht="16.5">
      <c r="A146" s="17">
        <f t="shared" si="20"/>
        <v>5</v>
      </c>
      <c r="B146" s="32" t="s">
        <v>205</v>
      </c>
      <c r="C146" s="33" t="s">
        <v>206</v>
      </c>
      <c r="D146" s="19" t="s">
        <v>82</v>
      </c>
      <c r="E146" s="20">
        <v>1.6666666666666667</v>
      </c>
      <c r="F146" s="21">
        <f>5*F446</f>
        <v>0</v>
      </c>
      <c r="G146" s="22"/>
      <c r="H146" s="21">
        <f t="shared" si="18"/>
        <v>0</v>
      </c>
      <c r="I146" s="21">
        <f t="shared" si="12"/>
        <v>0</v>
      </c>
      <c r="J146" s="22"/>
      <c r="K146" s="21">
        <f t="shared" si="19"/>
        <v>0</v>
      </c>
    </row>
    <row r="147" spans="1:11" ht="16.5">
      <c r="A147" s="17">
        <f t="shared" si="20"/>
        <v>5</v>
      </c>
      <c r="B147" s="32" t="s">
        <v>207</v>
      </c>
      <c r="C147" s="33" t="s">
        <v>208</v>
      </c>
      <c r="D147" s="19" t="s">
        <v>13</v>
      </c>
      <c r="E147" s="20">
        <v>0.65</v>
      </c>
      <c r="F147" s="21">
        <f>3*F446</f>
        <v>0</v>
      </c>
      <c r="G147" s="22"/>
      <c r="H147" s="21">
        <f t="shared" si="18"/>
        <v>0</v>
      </c>
      <c r="I147" s="21">
        <f t="shared" si="12"/>
        <v>0</v>
      </c>
      <c r="J147" s="22"/>
      <c r="K147" s="21">
        <f t="shared" si="19"/>
        <v>0</v>
      </c>
    </row>
    <row r="148" spans="1:11" ht="42" customHeight="1">
      <c r="A148" s="17">
        <f t="shared" si="20"/>
        <v>5</v>
      </c>
      <c r="B148" s="34" t="s">
        <v>209</v>
      </c>
      <c r="C148" s="34" t="s">
        <v>210</v>
      </c>
      <c r="D148" s="19" t="s">
        <v>13</v>
      </c>
      <c r="E148" s="20">
        <v>7</v>
      </c>
      <c r="F148" s="21">
        <f>+F445+F446+F447</f>
        <v>0</v>
      </c>
      <c r="G148" s="22"/>
      <c r="H148" s="21">
        <f t="shared" si="18"/>
        <v>0</v>
      </c>
      <c r="I148" s="21">
        <f aca="true" t="shared" si="21" ref="I148:I181">+F148</f>
        <v>0</v>
      </c>
      <c r="J148" s="22"/>
      <c r="K148" s="21">
        <f t="shared" si="19"/>
        <v>0</v>
      </c>
    </row>
    <row r="149" spans="1:11" ht="33">
      <c r="A149" s="17">
        <f t="shared" si="20"/>
        <v>5</v>
      </c>
      <c r="B149" s="34" t="s">
        <v>209</v>
      </c>
      <c r="C149" s="34" t="s">
        <v>211</v>
      </c>
      <c r="D149" s="19" t="s">
        <v>13</v>
      </c>
      <c r="E149" s="20">
        <v>12</v>
      </c>
      <c r="F149" s="21">
        <f>+F445+F446</f>
        <v>0</v>
      </c>
      <c r="G149" s="22"/>
      <c r="H149" s="21">
        <f t="shared" si="18"/>
        <v>0</v>
      </c>
      <c r="I149" s="21">
        <f t="shared" si="21"/>
        <v>0</v>
      </c>
      <c r="J149" s="22"/>
      <c r="K149" s="21">
        <f t="shared" si="19"/>
        <v>0</v>
      </c>
    </row>
    <row r="150" spans="1:11" ht="16.5">
      <c r="A150" s="17">
        <f t="shared" si="20"/>
        <v>5</v>
      </c>
      <c r="B150" s="34"/>
      <c r="C150" s="34" t="s">
        <v>212</v>
      </c>
      <c r="D150" s="19" t="s">
        <v>13</v>
      </c>
      <c r="E150" s="20">
        <v>1.1</v>
      </c>
      <c r="F150" s="21">
        <f>+F447</f>
        <v>0</v>
      </c>
      <c r="G150" s="22"/>
      <c r="H150" s="21">
        <f t="shared" si="18"/>
        <v>0</v>
      </c>
      <c r="I150" s="21">
        <f t="shared" si="21"/>
        <v>0</v>
      </c>
      <c r="J150" s="22"/>
      <c r="K150" s="21">
        <f t="shared" si="19"/>
        <v>0</v>
      </c>
    </row>
    <row r="151" spans="1:11" ht="90" customHeight="1">
      <c r="A151" s="17">
        <f t="shared" si="20"/>
        <v>5</v>
      </c>
      <c r="B151" s="24" t="s">
        <v>213</v>
      </c>
      <c r="C151" s="24" t="s">
        <v>213</v>
      </c>
      <c r="D151" s="19" t="s">
        <v>13</v>
      </c>
      <c r="E151" s="20">
        <v>140</v>
      </c>
      <c r="F151" s="21">
        <f>F523</f>
        <v>0</v>
      </c>
      <c r="G151" s="22"/>
      <c r="H151" s="21">
        <f t="shared" si="18"/>
        <v>0</v>
      </c>
      <c r="I151" s="21">
        <f t="shared" si="21"/>
        <v>0</v>
      </c>
      <c r="J151" s="22"/>
      <c r="K151" s="21">
        <f t="shared" si="19"/>
        <v>0</v>
      </c>
    </row>
    <row r="152" spans="1:11" ht="66">
      <c r="A152" s="17">
        <f t="shared" si="20"/>
        <v>5</v>
      </c>
      <c r="B152" s="24" t="s">
        <v>214</v>
      </c>
      <c r="C152" s="25" t="s">
        <v>215</v>
      </c>
      <c r="D152" s="19" t="s">
        <v>13</v>
      </c>
      <c r="E152" s="20">
        <v>150</v>
      </c>
      <c r="F152" s="21">
        <f>+F524+F525</f>
        <v>0</v>
      </c>
      <c r="G152" s="22"/>
      <c r="H152" s="21">
        <f t="shared" si="18"/>
        <v>0</v>
      </c>
      <c r="I152" s="21">
        <f t="shared" si="21"/>
        <v>0</v>
      </c>
      <c r="J152" s="22"/>
      <c r="K152" s="21">
        <f t="shared" si="19"/>
        <v>0</v>
      </c>
    </row>
    <row r="153" spans="1:11" ht="66">
      <c r="A153" s="17">
        <f t="shared" si="20"/>
        <v>5</v>
      </c>
      <c r="B153" s="24" t="s">
        <v>216</v>
      </c>
      <c r="C153" s="25" t="s">
        <v>217</v>
      </c>
      <c r="D153" s="19" t="s">
        <v>13</v>
      </c>
      <c r="E153" s="20">
        <v>180</v>
      </c>
      <c r="F153" s="21"/>
      <c r="G153" s="22"/>
      <c r="H153" s="21"/>
      <c r="I153" s="21"/>
      <c r="J153" s="22"/>
      <c r="K153" s="21"/>
    </row>
    <row r="154" spans="1:11" ht="66">
      <c r="A154" s="17">
        <f t="shared" si="20"/>
        <v>5</v>
      </c>
      <c r="B154" s="24" t="s">
        <v>218</v>
      </c>
      <c r="C154" s="25" t="s">
        <v>219</v>
      </c>
      <c r="D154" s="19" t="s">
        <v>13</v>
      </c>
      <c r="E154" s="20">
        <v>200</v>
      </c>
      <c r="F154" s="21"/>
      <c r="G154" s="22"/>
      <c r="H154" s="21"/>
      <c r="I154" s="21"/>
      <c r="J154" s="22"/>
      <c r="K154" s="21"/>
    </row>
    <row r="155" spans="1:11" ht="126" customHeight="1">
      <c r="A155" s="17">
        <f>+IF(I155&gt;0,A152+1,A152)</f>
        <v>5</v>
      </c>
      <c r="B155" s="24" t="s">
        <v>220</v>
      </c>
      <c r="C155" s="24" t="s">
        <v>221</v>
      </c>
      <c r="D155" s="19" t="s">
        <v>13</v>
      </c>
      <c r="E155" s="23">
        <f>1.82*1.1</f>
        <v>2.0020000000000002</v>
      </c>
      <c r="F155" s="21">
        <f>2*F524+2*F525+2*F523</f>
        <v>0</v>
      </c>
      <c r="G155" s="22"/>
      <c r="H155" s="21">
        <f aca="true" t="shared" si="22" ref="H155:H181">+ROUND((F155+G155)*E155,2)</f>
        <v>0</v>
      </c>
      <c r="I155" s="21">
        <f t="shared" si="21"/>
        <v>0</v>
      </c>
      <c r="J155" s="22"/>
      <c r="K155" s="21">
        <f aca="true" t="shared" si="23" ref="K155:K181">+ROUND((I155+J155)*E155,2)</f>
        <v>0</v>
      </c>
    </row>
    <row r="156" spans="1:11" ht="16.5">
      <c r="A156" s="17">
        <f aca="true" t="shared" si="24" ref="A156:A181">+IF(I156&gt;0,A155+1,A155)</f>
        <v>5</v>
      </c>
      <c r="B156" s="32" t="s">
        <v>222</v>
      </c>
      <c r="C156" s="32" t="s">
        <v>222</v>
      </c>
      <c r="D156" s="19" t="s">
        <v>82</v>
      </c>
      <c r="E156" s="23">
        <f>2.09*1.1</f>
        <v>2.299</v>
      </c>
      <c r="F156" s="21">
        <f>F151*2.5+F152*2.5</f>
        <v>0</v>
      </c>
      <c r="G156" s="35"/>
      <c r="H156" s="21">
        <f t="shared" si="22"/>
        <v>0</v>
      </c>
      <c r="I156" s="21">
        <f t="shared" si="21"/>
        <v>0</v>
      </c>
      <c r="J156" s="35"/>
      <c r="K156" s="21">
        <f t="shared" si="23"/>
        <v>0</v>
      </c>
    </row>
    <row r="157" spans="1:11" ht="16.5">
      <c r="A157" s="17">
        <f t="shared" si="24"/>
        <v>5</v>
      </c>
      <c r="B157" s="32"/>
      <c r="C157" s="33" t="s">
        <v>223</v>
      </c>
      <c r="D157" s="19" t="s">
        <v>82</v>
      </c>
      <c r="E157" s="26"/>
      <c r="F157" s="21"/>
      <c r="G157" s="35"/>
      <c r="H157" s="21">
        <f t="shared" si="22"/>
        <v>0</v>
      </c>
      <c r="I157" s="21">
        <f t="shared" si="21"/>
        <v>0</v>
      </c>
      <c r="J157" s="35"/>
      <c r="K157" s="21">
        <f t="shared" si="23"/>
        <v>0</v>
      </c>
    </row>
    <row r="158" spans="1:11" ht="82.5">
      <c r="A158" s="17">
        <f t="shared" si="24"/>
        <v>5</v>
      </c>
      <c r="B158" s="34" t="s">
        <v>224</v>
      </c>
      <c r="C158" s="34" t="s">
        <v>225</v>
      </c>
      <c r="D158" s="19" t="s">
        <v>13</v>
      </c>
      <c r="E158" s="20">
        <v>0.68</v>
      </c>
      <c r="F158" s="21">
        <f>+F542+F543</f>
        <v>0</v>
      </c>
      <c r="G158" s="22"/>
      <c r="H158" s="21">
        <f t="shared" si="22"/>
        <v>0</v>
      </c>
      <c r="I158" s="21">
        <f t="shared" si="21"/>
        <v>0</v>
      </c>
      <c r="J158" s="22"/>
      <c r="K158" s="21">
        <f t="shared" si="23"/>
        <v>0</v>
      </c>
    </row>
    <row r="159" spans="1:11" ht="66">
      <c r="A159" s="17">
        <f t="shared" si="24"/>
        <v>5</v>
      </c>
      <c r="B159" s="34" t="s">
        <v>226</v>
      </c>
      <c r="C159" s="34" t="s">
        <v>227</v>
      </c>
      <c r="D159" s="19" t="s">
        <v>13</v>
      </c>
      <c r="E159" s="20">
        <v>1.2</v>
      </c>
      <c r="F159" s="21">
        <f>F158*2</f>
        <v>0</v>
      </c>
      <c r="G159" s="22"/>
      <c r="H159" s="21">
        <f t="shared" si="22"/>
        <v>0</v>
      </c>
      <c r="I159" s="21">
        <f t="shared" si="21"/>
        <v>0</v>
      </c>
      <c r="J159" s="22"/>
      <c r="K159" s="21">
        <f t="shared" si="23"/>
        <v>0</v>
      </c>
    </row>
    <row r="160" spans="1:11" ht="33">
      <c r="A160" s="17">
        <f t="shared" si="24"/>
        <v>5</v>
      </c>
      <c r="B160" s="30" t="s">
        <v>228</v>
      </c>
      <c r="C160" s="30" t="s">
        <v>229</v>
      </c>
      <c r="D160" s="19" t="s">
        <v>13</v>
      </c>
      <c r="E160" s="20">
        <v>0.8</v>
      </c>
      <c r="F160" s="21">
        <f>F158</f>
        <v>0</v>
      </c>
      <c r="G160" s="22"/>
      <c r="H160" s="21">
        <f t="shared" si="22"/>
        <v>0</v>
      </c>
      <c r="I160" s="21">
        <f t="shared" si="21"/>
        <v>0</v>
      </c>
      <c r="J160" s="22"/>
      <c r="K160" s="21">
        <f t="shared" si="23"/>
        <v>0</v>
      </c>
    </row>
    <row r="161" spans="1:11" ht="49.5">
      <c r="A161" s="17">
        <f t="shared" si="24"/>
        <v>5</v>
      </c>
      <c r="B161" s="30" t="s">
        <v>230</v>
      </c>
      <c r="C161" s="30" t="s">
        <v>231</v>
      </c>
      <c r="D161" s="19" t="s">
        <v>13</v>
      </c>
      <c r="E161" s="20">
        <v>0.9</v>
      </c>
      <c r="F161" s="21">
        <f>F158</f>
        <v>0</v>
      </c>
      <c r="G161" s="22"/>
      <c r="H161" s="21">
        <f t="shared" si="22"/>
        <v>0</v>
      </c>
      <c r="I161" s="21">
        <f t="shared" si="21"/>
        <v>0</v>
      </c>
      <c r="J161" s="22"/>
      <c r="K161" s="21">
        <f t="shared" si="23"/>
        <v>0</v>
      </c>
    </row>
    <row r="162" spans="1:11" ht="157.5" customHeight="1">
      <c r="A162" s="17">
        <f t="shared" si="24"/>
        <v>5</v>
      </c>
      <c r="B162" s="24" t="s">
        <v>232</v>
      </c>
      <c r="C162" s="24" t="s">
        <v>233</v>
      </c>
      <c r="D162" s="19" t="s">
        <v>13</v>
      </c>
      <c r="E162" s="23">
        <f>2.36*1.1</f>
        <v>2.596</v>
      </c>
      <c r="F162" s="21">
        <f>F542*2+F543*3</f>
        <v>0</v>
      </c>
      <c r="G162" s="22"/>
      <c r="H162" s="21">
        <f t="shared" si="22"/>
        <v>0</v>
      </c>
      <c r="I162" s="21">
        <f t="shared" si="21"/>
        <v>0</v>
      </c>
      <c r="J162" s="22"/>
      <c r="K162" s="21">
        <f t="shared" si="23"/>
        <v>0</v>
      </c>
    </row>
    <row r="163" spans="1:11" ht="82.5">
      <c r="A163" s="17">
        <f t="shared" si="24"/>
        <v>5</v>
      </c>
      <c r="B163" s="30" t="s">
        <v>234</v>
      </c>
      <c r="C163" s="31" t="s">
        <v>235</v>
      </c>
      <c r="D163" s="19" t="s">
        <v>13</v>
      </c>
      <c r="E163" s="20">
        <v>1.5</v>
      </c>
      <c r="F163" s="21"/>
      <c r="G163" s="22"/>
      <c r="H163" s="21">
        <f t="shared" si="22"/>
        <v>0</v>
      </c>
      <c r="I163" s="21">
        <f t="shared" si="21"/>
        <v>0</v>
      </c>
      <c r="J163" s="22"/>
      <c r="K163" s="21">
        <f t="shared" si="23"/>
        <v>0</v>
      </c>
    </row>
    <row r="164" spans="1:11" ht="16.5">
      <c r="A164" s="17">
        <f t="shared" si="24"/>
        <v>5</v>
      </c>
      <c r="B164" s="36" t="s">
        <v>236</v>
      </c>
      <c r="C164" s="41" t="s">
        <v>237</v>
      </c>
      <c r="D164" s="19" t="s">
        <v>13</v>
      </c>
      <c r="E164" s="20">
        <v>0.6</v>
      </c>
      <c r="F164" s="21">
        <f>F163</f>
        <v>0</v>
      </c>
      <c r="G164" s="22"/>
      <c r="H164" s="21">
        <f t="shared" si="22"/>
        <v>0</v>
      </c>
      <c r="I164" s="21">
        <f t="shared" si="21"/>
        <v>0</v>
      </c>
      <c r="J164" s="22"/>
      <c r="K164" s="21">
        <f t="shared" si="23"/>
        <v>0</v>
      </c>
    </row>
    <row r="165" spans="1:11" ht="16.5">
      <c r="A165" s="17">
        <f t="shared" si="24"/>
        <v>5</v>
      </c>
      <c r="B165" s="36" t="s">
        <v>238</v>
      </c>
      <c r="C165" s="36" t="s">
        <v>238</v>
      </c>
      <c r="D165" s="19" t="s">
        <v>13</v>
      </c>
      <c r="E165" s="23">
        <f>9.59*1.1</f>
        <v>10.549000000000001</v>
      </c>
      <c r="F165" s="21"/>
      <c r="G165" s="22"/>
      <c r="H165" s="21">
        <f t="shared" si="22"/>
        <v>0</v>
      </c>
      <c r="I165" s="21">
        <f t="shared" si="21"/>
        <v>0</v>
      </c>
      <c r="J165" s="22"/>
      <c r="K165" s="21">
        <f t="shared" si="23"/>
        <v>0</v>
      </c>
    </row>
    <row r="166" spans="1:11" ht="16.5">
      <c r="A166" s="17">
        <f t="shared" si="24"/>
        <v>5</v>
      </c>
      <c r="B166" s="36" t="s">
        <v>239</v>
      </c>
      <c r="C166" s="36" t="s">
        <v>239</v>
      </c>
      <c r="D166" s="19" t="s">
        <v>13</v>
      </c>
      <c r="E166" s="23">
        <f>14.21*1.1</f>
        <v>15.631000000000002</v>
      </c>
      <c r="F166" s="21"/>
      <c r="G166" s="22"/>
      <c r="H166" s="21">
        <f t="shared" si="22"/>
        <v>0</v>
      </c>
      <c r="I166" s="21">
        <f t="shared" si="21"/>
        <v>0</v>
      </c>
      <c r="J166" s="22"/>
      <c r="K166" s="21">
        <f t="shared" si="23"/>
        <v>0</v>
      </c>
    </row>
    <row r="167" spans="1:11" ht="16.5">
      <c r="A167" s="17">
        <f t="shared" si="24"/>
        <v>5</v>
      </c>
      <c r="B167" s="36" t="s">
        <v>240</v>
      </c>
      <c r="C167" s="36" t="s">
        <v>240</v>
      </c>
      <c r="D167" s="19" t="s">
        <v>82</v>
      </c>
      <c r="E167" s="26"/>
      <c r="F167" s="21"/>
      <c r="G167" s="22"/>
      <c r="H167" s="21">
        <f t="shared" si="22"/>
        <v>0</v>
      </c>
      <c r="I167" s="21">
        <f t="shared" si="21"/>
        <v>0</v>
      </c>
      <c r="J167" s="22"/>
      <c r="K167" s="21">
        <f t="shared" si="23"/>
        <v>0</v>
      </c>
    </row>
    <row r="168" spans="1:11" ht="16.5">
      <c r="A168" s="17">
        <f t="shared" si="24"/>
        <v>5</v>
      </c>
      <c r="B168" s="36" t="s">
        <v>241</v>
      </c>
      <c r="C168" s="36" t="s">
        <v>241</v>
      </c>
      <c r="D168" s="19" t="s">
        <v>82</v>
      </c>
      <c r="E168" s="26"/>
      <c r="F168" s="21"/>
      <c r="G168" s="22"/>
      <c r="H168" s="21">
        <f t="shared" si="22"/>
        <v>0</v>
      </c>
      <c r="I168" s="21">
        <f t="shared" si="21"/>
        <v>0</v>
      </c>
      <c r="J168" s="22"/>
      <c r="K168" s="21">
        <f t="shared" si="23"/>
        <v>0</v>
      </c>
    </row>
    <row r="169" spans="1:11" ht="36" customHeight="1">
      <c r="A169" s="17">
        <f t="shared" si="24"/>
        <v>5</v>
      </c>
      <c r="B169" s="34" t="s">
        <v>242</v>
      </c>
      <c r="C169" s="32" t="s">
        <v>242</v>
      </c>
      <c r="D169" s="19" t="s">
        <v>82</v>
      </c>
      <c r="E169" s="43">
        <f>1.31*1.1</f>
        <v>1.4410000000000003</v>
      </c>
      <c r="F169" s="21"/>
      <c r="G169" s="35"/>
      <c r="H169" s="21">
        <f t="shared" si="22"/>
        <v>0</v>
      </c>
      <c r="I169" s="21">
        <f t="shared" si="21"/>
        <v>0</v>
      </c>
      <c r="J169" s="35"/>
      <c r="K169" s="21">
        <f t="shared" si="23"/>
        <v>0</v>
      </c>
    </row>
    <row r="170" spans="1:11" ht="25.5" customHeight="1">
      <c r="A170" s="17">
        <f t="shared" si="24"/>
        <v>5</v>
      </c>
      <c r="B170" s="34" t="s">
        <v>243</v>
      </c>
      <c r="C170" s="33" t="s">
        <v>244</v>
      </c>
      <c r="D170" s="19" t="s">
        <v>82</v>
      </c>
      <c r="E170" s="26"/>
      <c r="F170" s="21"/>
      <c r="G170" s="35"/>
      <c r="H170" s="21">
        <f t="shared" si="22"/>
        <v>0</v>
      </c>
      <c r="I170" s="21">
        <f t="shared" si="21"/>
        <v>0</v>
      </c>
      <c r="J170" s="35"/>
      <c r="K170" s="21">
        <f t="shared" si="23"/>
        <v>0</v>
      </c>
    </row>
    <row r="171" spans="1:11" ht="33.75" customHeight="1">
      <c r="A171" s="17">
        <f t="shared" si="24"/>
        <v>5</v>
      </c>
      <c r="B171" s="34" t="s">
        <v>245</v>
      </c>
      <c r="C171" s="36" t="s">
        <v>246</v>
      </c>
      <c r="D171" s="19" t="s">
        <v>82</v>
      </c>
      <c r="E171" s="23">
        <f>2.26*1.1</f>
        <v>2.4859999999999998</v>
      </c>
      <c r="F171" s="21"/>
      <c r="G171" s="22"/>
      <c r="H171" s="21">
        <f t="shared" si="22"/>
        <v>0</v>
      </c>
      <c r="I171" s="21">
        <f t="shared" si="21"/>
        <v>0</v>
      </c>
      <c r="J171" s="22"/>
      <c r="K171" s="21">
        <f t="shared" si="23"/>
        <v>0</v>
      </c>
    </row>
    <row r="172" spans="1:11" ht="66">
      <c r="A172" s="17">
        <f t="shared" si="24"/>
        <v>5</v>
      </c>
      <c r="B172" s="24" t="s">
        <v>247</v>
      </c>
      <c r="C172" s="24" t="s">
        <v>248</v>
      </c>
      <c r="D172" s="19" t="s">
        <v>13</v>
      </c>
      <c r="E172" s="20">
        <v>11</v>
      </c>
      <c r="F172" s="21">
        <f>+F551+F552</f>
        <v>0</v>
      </c>
      <c r="G172" s="22"/>
      <c r="H172" s="21">
        <f t="shared" si="22"/>
        <v>0</v>
      </c>
      <c r="I172" s="21">
        <f t="shared" si="21"/>
        <v>0</v>
      </c>
      <c r="J172" s="22"/>
      <c r="K172" s="21">
        <f t="shared" si="23"/>
        <v>0</v>
      </c>
    </row>
    <row r="173" spans="1:11" ht="16.5">
      <c r="A173" s="17">
        <f t="shared" si="24"/>
        <v>5</v>
      </c>
      <c r="B173" s="24"/>
      <c r="C173" s="24" t="s">
        <v>249</v>
      </c>
      <c r="D173" s="19"/>
      <c r="E173" s="20">
        <v>25</v>
      </c>
      <c r="F173" s="21">
        <f>+F551</f>
        <v>0</v>
      </c>
      <c r="G173" s="22"/>
      <c r="H173" s="21">
        <f t="shared" si="22"/>
        <v>0</v>
      </c>
      <c r="I173" s="21">
        <f t="shared" si="21"/>
        <v>0</v>
      </c>
      <c r="J173" s="22"/>
      <c r="K173" s="21">
        <f t="shared" si="23"/>
        <v>0</v>
      </c>
    </row>
    <row r="174" spans="1:11" ht="16.5">
      <c r="A174" s="17">
        <f t="shared" si="24"/>
        <v>5</v>
      </c>
      <c r="B174" s="24"/>
      <c r="C174" s="25" t="s">
        <v>250</v>
      </c>
      <c r="D174" s="19"/>
      <c r="E174" s="20">
        <v>80</v>
      </c>
      <c r="F174" s="21"/>
      <c r="G174" s="22"/>
      <c r="H174" s="21">
        <f t="shared" si="22"/>
        <v>0</v>
      </c>
      <c r="I174" s="21">
        <f t="shared" si="21"/>
        <v>0</v>
      </c>
      <c r="J174" s="22"/>
      <c r="K174" s="21">
        <f t="shared" si="23"/>
        <v>0</v>
      </c>
    </row>
    <row r="175" spans="1:11" ht="16.5">
      <c r="A175" s="17">
        <f t="shared" si="24"/>
        <v>5</v>
      </c>
      <c r="B175" s="24"/>
      <c r="C175" s="24" t="s">
        <v>251</v>
      </c>
      <c r="D175" s="19"/>
      <c r="E175" s="20">
        <v>0.04</v>
      </c>
      <c r="F175" s="21">
        <f>3*F551+3*F552</f>
        <v>0</v>
      </c>
      <c r="G175" s="22"/>
      <c r="H175" s="21">
        <f t="shared" si="22"/>
        <v>0</v>
      </c>
      <c r="I175" s="21">
        <f t="shared" si="21"/>
        <v>0</v>
      </c>
      <c r="J175" s="22"/>
      <c r="K175" s="21">
        <f t="shared" si="23"/>
        <v>0</v>
      </c>
    </row>
    <row r="176" spans="1:11" ht="16.5">
      <c r="A176" s="17">
        <f t="shared" si="24"/>
        <v>5</v>
      </c>
      <c r="B176" s="24"/>
      <c r="C176" s="24" t="s">
        <v>252</v>
      </c>
      <c r="D176" s="19"/>
      <c r="E176" s="20">
        <v>0.03</v>
      </c>
      <c r="F176" s="21">
        <f>3*F551+3*F552</f>
        <v>0</v>
      </c>
      <c r="G176" s="22"/>
      <c r="H176" s="21">
        <f t="shared" si="22"/>
        <v>0</v>
      </c>
      <c r="I176" s="21">
        <f t="shared" si="21"/>
        <v>0</v>
      </c>
      <c r="J176" s="22"/>
      <c r="K176" s="21">
        <f t="shared" si="23"/>
        <v>0</v>
      </c>
    </row>
    <row r="177" spans="1:11" ht="16.5">
      <c r="A177" s="17">
        <f t="shared" si="24"/>
        <v>5</v>
      </c>
      <c r="B177" s="24"/>
      <c r="C177" s="24" t="s">
        <v>253</v>
      </c>
      <c r="D177" s="19"/>
      <c r="E177" s="23">
        <v>1</v>
      </c>
      <c r="F177" s="21">
        <f>F551+F552</f>
        <v>0</v>
      </c>
      <c r="G177" s="22"/>
      <c r="H177" s="21">
        <f t="shared" si="22"/>
        <v>0</v>
      </c>
      <c r="I177" s="21">
        <f t="shared" si="21"/>
        <v>0</v>
      </c>
      <c r="J177" s="22"/>
      <c r="K177" s="21">
        <f t="shared" si="23"/>
        <v>0</v>
      </c>
    </row>
    <row r="178" spans="1:11" ht="16.5">
      <c r="A178" s="17">
        <f t="shared" si="24"/>
        <v>5</v>
      </c>
      <c r="B178" s="24"/>
      <c r="C178" s="24" t="s">
        <v>254</v>
      </c>
      <c r="D178" s="19"/>
      <c r="E178" s="20">
        <v>0.5</v>
      </c>
      <c r="F178" s="21">
        <f>3*F551+3*F552</f>
        <v>0</v>
      </c>
      <c r="G178" s="22"/>
      <c r="H178" s="21">
        <f t="shared" si="22"/>
        <v>0</v>
      </c>
      <c r="I178" s="21">
        <f t="shared" si="21"/>
        <v>0</v>
      </c>
      <c r="J178" s="22"/>
      <c r="K178" s="21">
        <f t="shared" si="23"/>
        <v>0</v>
      </c>
    </row>
    <row r="179" spans="1:11" ht="16.5">
      <c r="A179" s="17">
        <f t="shared" si="24"/>
        <v>5</v>
      </c>
      <c r="B179" s="24"/>
      <c r="C179" s="25" t="s">
        <v>255</v>
      </c>
      <c r="D179" s="19"/>
      <c r="E179" s="26"/>
      <c r="F179" s="21"/>
      <c r="G179" s="22"/>
      <c r="H179" s="21">
        <f t="shared" si="22"/>
        <v>0</v>
      </c>
      <c r="I179" s="21">
        <f t="shared" si="21"/>
        <v>0</v>
      </c>
      <c r="J179" s="22"/>
      <c r="K179" s="21">
        <f t="shared" si="23"/>
        <v>0</v>
      </c>
    </row>
    <row r="180" spans="1:11" ht="16.5">
      <c r="A180" s="17">
        <f t="shared" si="24"/>
        <v>5</v>
      </c>
      <c r="B180" s="44" t="s">
        <v>256</v>
      </c>
      <c r="C180" s="44" t="s">
        <v>257</v>
      </c>
      <c r="D180" s="19" t="s">
        <v>13</v>
      </c>
      <c r="E180" s="20">
        <v>10.51</v>
      </c>
      <c r="F180" s="21">
        <f>+F551</f>
        <v>0</v>
      </c>
      <c r="G180" s="22"/>
      <c r="H180" s="21">
        <f t="shared" si="22"/>
        <v>0</v>
      </c>
      <c r="I180" s="21">
        <f t="shared" si="21"/>
        <v>0</v>
      </c>
      <c r="J180" s="22"/>
      <c r="K180" s="21">
        <f t="shared" si="23"/>
        <v>0</v>
      </c>
    </row>
    <row r="181" spans="1:11" ht="16.5">
      <c r="A181" s="17">
        <f t="shared" si="24"/>
        <v>5</v>
      </c>
      <c r="B181" s="44" t="s">
        <v>258</v>
      </c>
      <c r="C181" s="44" t="s">
        <v>259</v>
      </c>
      <c r="D181" s="19" t="s">
        <v>13</v>
      </c>
      <c r="E181" s="20">
        <v>12.5</v>
      </c>
      <c r="F181" s="21">
        <f>+F552</f>
        <v>0</v>
      </c>
      <c r="G181" s="22"/>
      <c r="H181" s="21">
        <f t="shared" si="22"/>
        <v>0</v>
      </c>
      <c r="I181" s="21">
        <f t="shared" si="21"/>
        <v>0</v>
      </c>
      <c r="J181" s="22"/>
      <c r="K181" s="21">
        <f t="shared" si="23"/>
        <v>0</v>
      </c>
    </row>
    <row r="182" spans="1:12" ht="30">
      <c r="A182" s="189" t="s">
        <v>944</v>
      </c>
      <c r="B182" s="189"/>
      <c r="C182" s="186" t="s">
        <v>933</v>
      </c>
      <c r="D182" s="187"/>
      <c r="E182" s="188"/>
      <c r="F182" s="179">
        <f>SUM(H11:H181)</f>
        <v>115.58</v>
      </c>
      <c r="G182" s="180"/>
      <c r="H182" s="181"/>
      <c r="I182" s="179">
        <f>SUM(K11:K181)</f>
        <v>115.58</v>
      </c>
      <c r="J182" s="180"/>
      <c r="K182" s="181"/>
      <c r="L182" s="50"/>
    </row>
    <row r="183" spans="1:12" ht="30">
      <c r="A183" s="67"/>
      <c r="B183" s="67"/>
      <c r="C183" s="186" t="s">
        <v>948</v>
      </c>
      <c r="D183" s="187"/>
      <c r="E183" s="188"/>
      <c r="F183" s="179">
        <f>+F182*0.03</f>
        <v>3.4674</v>
      </c>
      <c r="G183" s="183"/>
      <c r="H183" s="181"/>
      <c r="I183" s="179">
        <f>F183</f>
        <v>3.4674</v>
      </c>
      <c r="J183" s="183"/>
      <c r="K183" s="181"/>
      <c r="L183" s="50"/>
    </row>
    <row r="184" spans="1:12" ht="30">
      <c r="A184" s="67"/>
      <c r="B184" s="70"/>
      <c r="C184" s="186" t="s">
        <v>949</v>
      </c>
      <c r="D184" s="187"/>
      <c r="E184" s="188"/>
      <c r="F184" s="179">
        <f>+F183+F182</f>
        <v>119.0474</v>
      </c>
      <c r="G184" s="183"/>
      <c r="H184" s="181"/>
      <c r="I184" s="179">
        <f>F184</f>
        <v>119.0474</v>
      </c>
      <c r="J184" s="183"/>
      <c r="K184" s="181"/>
      <c r="L184" s="50"/>
    </row>
    <row r="185" spans="2:12" ht="13.5" customHeight="1">
      <c r="B185" s="62"/>
      <c r="C185" s="61"/>
      <c r="D185" s="45"/>
      <c r="E185" s="46"/>
      <c r="F185" s="47"/>
      <c r="G185" s="48"/>
      <c r="H185" s="49"/>
      <c r="I185" s="47"/>
      <c r="J185" s="48"/>
      <c r="K185" s="49"/>
      <c r="L185" s="50"/>
    </row>
    <row r="186" spans="1:12" ht="30">
      <c r="A186" s="65">
        <v>2</v>
      </c>
      <c r="B186" s="63" t="s">
        <v>932</v>
      </c>
      <c r="C186" s="61"/>
      <c r="D186" s="45"/>
      <c r="E186" s="46"/>
      <c r="F186" s="47"/>
      <c r="G186" s="48"/>
      <c r="H186" s="49"/>
      <c r="I186" s="47"/>
      <c r="J186" s="48"/>
      <c r="K186" s="49"/>
      <c r="L186" s="50"/>
    </row>
    <row r="187" spans="1:11" ht="16.5">
      <c r="A187" s="17" t="e">
        <f>+IF(I187&gt;0,#REF!+1,#REF!)</f>
        <v>#REF!</v>
      </c>
      <c r="B187" s="24" t="s">
        <v>260</v>
      </c>
      <c r="C187" s="24" t="s">
        <v>261</v>
      </c>
      <c r="D187" s="51" t="s">
        <v>13</v>
      </c>
      <c r="E187" s="52">
        <v>40.72</v>
      </c>
      <c r="F187" s="53"/>
      <c r="G187" s="22"/>
      <c r="H187" s="21">
        <f>+ROUND((F187+G187)*E187,2)</f>
        <v>0</v>
      </c>
      <c r="I187" s="53">
        <f aca="true" t="shared" si="25" ref="I187:I252">+F187</f>
        <v>0</v>
      </c>
      <c r="J187" s="22"/>
      <c r="K187" s="21">
        <f>+ROUND((I187+J187)*E187,2)</f>
        <v>0</v>
      </c>
    </row>
    <row r="188" spans="1:11" ht="16.5">
      <c r="A188" s="17" t="e">
        <f>+IF(I188&gt;0,A187+1,A187)</f>
        <v>#REF!</v>
      </c>
      <c r="B188" s="24" t="s">
        <v>262</v>
      </c>
      <c r="C188" s="24" t="s">
        <v>263</v>
      </c>
      <c r="D188" s="51" t="s">
        <v>13</v>
      </c>
      <c r="E188" s="52">
        <v>5</v>
      </c>
      <c r="F188" s="53"/>
      <c r="G188" s="22"/>
      <c r="H188" s="21">
        <f>+ROUND((F188+G188)*E188,2)</f>
        <v>0</v>
      </c>
      <c r="I188" s="53">
        <f t="shared" si="25"/>
        <v>0</v>
      </c>
      <c r="J188" s="22"/>
      <c r="K188" s="21">
        <f>+ROUND((I188+J188)*E188,2)</f>
        <v>0</v>
      </c>
    </row>
    <row r="189" spans="1:11" ht="16.5">
      <c r="A189" s="17"/>
      <c r="B189" s="24" t="s">
        <v>264</v>
      </c>
      <c r="C189" s="24" t="s">
        <v>265</v>
      </c>
      <c r="D189" s="51" t="s">
        <v>13</v>
      </c>
      <c r="E189" s="52">
        <v>15</v>
      </c>
      <c r="F189" s="53"/>
      <c r="G189" s="22"/>
      <c r="H189" s="21">
        <f>+ROUND((F189+G189)*E189,2)</f>
        <v>0</v>
      </c>
      <c r="I189" s="53">
        <f t="shared" si="25"/>
        <v>0</v>
      </c>
      <c r="J189" s="22"/>
      <c r="K189" s="21">
        <f>+ROUND((I189+J189)*E189,2)</f>
        <v>0</v>
      </c>
    </row>
    <row r="190" spans="1:11" ht="16.5">
      <c r="A190" s="17" t="e">
        <f>+IF(I190&gt;0,A188+1,A188)</f>
        <v>#REF!</v>
      </c>
      <c r="B190" s="24" t="s">
        <v>266</v>
      </c>
      <c r="C190" s="24" t="s">
        <v>267</v>
      </c>
      <c r="D190" s="54" t="s">
        <v>96</v>
      </c>
      <c r="E190" s="55">
        <v>172.34</v>
      </c>
      <c r="F190" s="53"/>
      <c r="G190" s="22"/>
      <c r="H190" s="21">
        <f>+ROUND((F190+G190)*E190,2)</f>
        <v>0</v>
      </c>
      <c r="I190" s="53">
        <f t="shared" si="25"/>
        <v>0</v>
      </c>
      <c r="J190" s="22"/>
      <c r="K190" s="21">
        <f>+ROUND((I190+J190)*E190,2)</f>
        <v>0</v>
      </c>
    </row>
    <row r="191" spans="1:11" ht="16.5">
      <c r="A191" s="17"/>
      <c r="B191" s="24"/>
      <c r="C191" s="24" t="s">
        <v>268</v>
      </c>
      <c r="D191" s="54" t="s">
        <v>96</v>
      </c>
      <c r="E191" s="55">
        <v>146.49</v>
      </c>
      <c r="F191" s="53"/>
      <c r="G191" s="22"/>
      <c r="H191" s="21"/>
      <c r="I191" s="53"/>
      <c r="J191" s="22"/>
      <c r="K191" s="21"/>
    </row>
    <row r="192" spans="1:11" ht="16.5">
      <c r="A192" s="17" t="e">
        <f>+IF(I192&gt;0,A190+1,A190)</f>
        <v>#REF!</v>
      </c>
      <c r="B192" s="24" t="s">
        <v>269</v>
      </c>
      <c r="C192" s="24" t="s">
        <v>269</v>
      </c>
      <c r="D192" s="54" t="s">
        <v>96</v>
      </c>
      <c r="E192" s="55">
        <v>215.74</v>
      </c>
      <c r="F192" s="53">
        <v>1.5</v>
      </c>
      <c r="G192" s="22"/>
      <c r="H192" s="21">
        <f aca="true" t="shared" si="26" ref="H192:H255">+ROUND((F192+G192)*E192,2)</f>
        <v>323.61</v>
      </c>
      <c r="I192" s="53">
        <f t="shared" si="25"/>
        <v>1.5</v>
      </c>
      <c r="J192" s="22"/>
      <c r="K192" s="21">
        <f aca="true" t="shared" si="27" ref="K192:K255">+ROUND((I192+J192)*E192,2)</f>
        <v>323.61</v>
      </c>
    </row>
    <row r="193" spans="1:11" ht="16.5">
      <c r="A193" s="17" t="e">
        <f>+IF(I193&gt;0,A192+1,A192)</f>
        <v>#REF!</v>
      </c>
      <c r="B193" s="24" t="s">
        <v>270</v>
      </c>
      <c r="C193" s="24" t="s">
        <v>270</v>
      </c>
      <c r="D193" s="54" t="s">
        <v>96</v>
      </c>
      <c r="E193" s="55">
        <v>248.1</v>
      </c>
      <c r="F193" s="53"/>
      <c r="G193" s="22"/>
      <c r="H193" s="21">
        <f t="shared" si="26"/>
        <v>0</v>
      </c>
      <c r="I193" s="53">
        <f t="shared" si="25"/>
        <v>0</v>
      </c>
      <c r="J193" s="22"/>
      <c r="K193" s="21">
        <f t="shared" si="27"/>
        <v>0</v>
      </c>
    </row>
    <row r="194" spans="1:11" ht="16.5">
      <c r="A194" s="17" t="e">
        <f>+IF(I194&gt;0,A193+1,A193)</f>
        <v>#REF!</v>
      </c>
      <c r="B194" s="24" t="s">
        <v>271</v>
      </c>
      <c r="C194" s="24" t="s">
        <v>271</v>
      </c>
      <c r="D194" s="54" t="s">
        <v>96</v>
      </c>
      <c r="E194" s="55">
        <v>248.1</v>
      </c>
      <c r="F194" s="53"/>
      <c r="G194" s="22"/>
      <c r="H194" s="21">
        <f t="shared" si="26"/>
        <v>0</v>
      </c>
      <c r="I194" s="53">
        <f t="shared" si="25"/>
        <v>0</v>
      </c>
      <c r="J194" s="22"/>
      <c r="K194" s="21">
        <f t="shared" si="27"/>
        <v>0</v>
      </c>
    </row>
    <row r="195" spans="1:11" ht="33.75" customHeight="1">
      <c r="A195" s="17">
        <f>+IF(I195&gt;0,A571+1,A571)</f>
        <v>3</v>
      </c>
      <c r="B195" s="24" t="s">
        <v>274</v>
      </c>
      <c r="C195" s="24" t="s">
        <v>274</v>
      </c>
      <c r="D195" s="54" t="s">
        <v>13</v>
      </c>
      <c r="E195" s="55">
        <v>12.57</v>
      </c>
      <c r="F195" s="53">
        <v>2</v>
      </c>
      <c r="G195" s="22"/>
      <c r="H195" s="21">
        <f t="shared" si="26"/>
        <v>25.14</v>
      </c>
      <c r="I195" s="53">
        <f t="shared" si="25"/>
        <v>2</v>
      </c>
      <c r="J195" s="22"/>
      <c r="K195" s="21">
        <f t="shared" si="27"/>
        <v>25.14</v>
      </c>
    </row>
    <row r="196" spans="1:11" ht="33.75" customHeight="1">
      <c r="A196" s="17">
        <f aca="true" t="shared" si="28" ref="A196:A202">+IF(I196&gt;0,A195+1,A195)</f>
        <v>3</v>
      </c>
      <c r="B196" s="24" t="s">
        <v>275</v>
      </c>
      <c r="C196" s="24" t="s">
        <v>275</v>
      </c>
      <c r="D196" s="54" t="s">
        <v>13</v>
      </c>
      <c r="E196" s="55">
        <v>15.72</v>
      </c>
      <c r="F196" s="53"/>
      <c r="G196" s="22"/>
      <c r="H196" s="21">
        <f t="shared" si="26"/>
        <v>0</v>
      </c>
      <c r="I196" s="53">
        <f t="shared" si="25"/>
        <v>0</v>
      </c>
      <c r="J196" s="22"/>
      <c r="K196" s="21">
        <f t="shared" si="27"/>
        <v>0</v>
      </c>
    </row>
    <row r="197" spans="1:11" ht="33.75" customHeight="1">
      <c r="A197" s="17">
        <f t="shared" si="28"/>
        <v>3</v>
      </c>
      <c r="B197" s="24" t="s">
        <v>276</v>
      </c>
      <c r="C197" s="24" t="s">
        <v>276</v>
      </c>
      <c r="D197" s="54" t="s">
        <v>13</v>
      </c>
      <c r="E197" s="55">
        <v>25.14</v>
      </c>
      <c r="F197" s="53"/>
      <c r="G197" s="22"/>
      <c r="H197" s="21">
        <f t="shared" si="26"/>
        <v>0</v>
      </c>
      <c r="I197" s="53">
        <f t="shared" si="25"/>
        <v>0</v>
      </c>
      <c r="J197" s="22"/>
      <c r="K197" s="21">
        <f t="shared" si="27"/>
        <v>0</v>
      </c>
    </row>
    <row r="198" spans="1:11" ht="33.75" customHeight="1">
      <c r="A198" s="17">
        <f t="shared" si="28"/>
        <v>4</v>
      </c>
      <c r="B198" s="24" t="s">
        <v>277</v>
      </c>
      <c r="C198" s="24" t="s">
        <v>277</v>
      </c>
      <c r="D198" s="54" t="s">
        <v>13</v>
      </c>
      <c r="E198" s="55">
        <v>32.1</v>
      </c>
      <c r="F198" s="53">
        <v>2</v>
      </c>
      <c r="G198" s="22"/>
      <c r="H198" s="21">
        <f t="shared" si="26"/>
        <v>64.2</v>
      </c>
      <c r="I198" s="53">
        <f t="shared" si="25"/>
        <v>2</v>
      </c>
      <c r="J198" s="22"/>
      <c r="K198" s="21">
        <f t="shared" si="27"/>
        <v>64.2</v>
      </c>
    </row>
    <row r="199" spans="1:11" ht="33.75" customHeight="1">
      <c r="A199" s="17">
        <f t="shared" si="28"/>
        <v>4</v>
      </c>
      <c r="B199" s="24" t="s">
        <v>278</v>
      </c>
      <c r="C199" s="24" t="s">
        <v>278</v>
      </c>
      <c r="D199" s="54" t="s">
        <v>13</v>
      </c>
      <c r="E199" s="55">
        <v>38.52</v>
      </c>
      <c r="F199" s="53"/>
      <c r="G199" s="22"/>
      <c r="H199" s="21">
        <f t="shared" si="26"/>
        <v>0</v>
      </c>
      <c r="I199" s="53">
        <f t="shared" si="25"/>
        <v>0</v>
      </c>
      <c r="J199" s="22"/>
      <c r="K199" s="21">
        <f t="shared" si="27"/>
        <v>0</v>
      </c>
    </row>
    <row r="200" spans="1:11" ht="33.75" customHeight="1">
      <c r="A200" s="17">
        <f t="shared" si="28"/>
        <v>4</v>
      </c>
      <c r="B200" s="24" t="s">
        <v>279</v>
      </c>
      <c r="C200" s="24" t="s">
        <v>279</v>
      </c>
      <c r="D200" s="54" t="s">
        <v>13</v>
      </c>
      <c r="E200" s="55">
        <v>137.82</v>
      </c>
      <c r="F200" s="53"/>
      <c r="G200" s="22"/>
      <c r="H200" s="21">
        <f t="shared" si="26"/>
        <v>0</v>
      </c>
      <c r="I200" s="53">
        <f t="shared" si="25"/>
        <v>0</v>
      </c>
      <c r="J200" s="22"/>
      <c r="K200" s="21">
        <f t="shared" si="27"/>
        <v>0</v>
      </c>
    </row>
    <row r="201" spans="1:11" ht="33.75" customHeight="1">
      <c r="A201" s="17">
        <f t="shared" si="28"/>
        <v>4</v>
      </c>
      <c r="B201" s="24" t="s">
        <v>280</v>
      </c>
      <c r="C201" s="24" t="s">
        <v>280</v>
      </c>
      <c r="D201" s="54" t="s">
        <v>13</v>
      </c>
      <c r="E201" s="55">
        <v>166</v>
      </c>
      <c r="F201" s="53"/>
      <c r="G201" s="22"/>
      <c r="H201" s="21">
        <f t="shared" si="26"/>
        <v>0</v>
      </c>
      <c r="I201" s="53">
        <f t="shared" si="25"/>
        <v>0</v>
      </c>
      <c r="J201" s="22"/>
      <c r="K201" s="21">
        <f t="shared" si="27"/>
        <v>0</v>
      </c>
    </row>
    <row r="202" spans="1:11" ht="33.75" customHeight="1">
      <c r="A202" s="17">
        <f t="shared" si="28"/>
        <v>4</v>
      </c>
      <c r="B202" s="24" t="s">
        <v>281</v>
      </c>
      <c r="C202" s="24" t="s">
        <v>281</v>
      </c>
      <c r="D202" s="54" t="s">
        <v>13</v>
      </c>
      <c r="E202" s="52">
        <f>153.7*1.1</f>
        <v>169.07</v>
      </c>
      <c r="F202" s="53"/>
      <c r="G202" s="22"/>
      <c r="H202" s="21">
        <f t="shared" si="26"/>
        <v>0</v>
      </c>
      <c r="I202" s="53">
        <f t="shared" si="25"/>
        <v>0</v>
      </c>
      <c r="J202" s="22"/>
      <c r="K202" s="21">
        <f t="shared" si="27"/>
        <v>0</v>
      </c>
    </row>
    <row r="203" spans="1:11" ht="33.75" customHeight="1">
      <c r="A203" s="17"/>
      <c r="B203" s="24"/>
      <c r="C203" s="24" t="s">
        <v>282</v>
      </c>
      <c r="D203" s="54" t="s">
        <v>13</v>
      </c>
      <c r="E203" s="52">
        <v>15.36</v>
      </c>
      <c r="F203" s="53"/>
      <c r="G203" s="22"/>
      <c r="H203" s="21">
        <f t="shared" si="26"/>
        <v>0</v>
      </c>
      <c r="I203" s="53">
        <f t="shared" si="25"/>
        <v>0</v>
      </c>
      <c r="J203" s="22"/>
      <c r="K203" s="21">
        <f t="shared" si="27"/>
        <v>0</v>
      </c>
    </row>
    <row r="204" spans="1:11" ht="33.75" customHeight="1">
      <c r="A204" s="17">
        <f>+IF(I204&gt;0,A202+1,A202)</f>
        <v>4</v>
      </c>
      <c r="B204" s="24" t="s">
        <v>283</v>
      </c>
      <c r="C204" s="24" t="s">
        <v>283</v>
      </c>
      <c r="D204" s="54" t="s">
        <v>13</v>
      </c>
      <c r="E204" s="55">
        <f>E198/2</f>
        <v>16.05</v>
      </c>
      <c r="F204" s="53"/>
      <c r="G204" s="22"/>
      <c r="H204" s="21">
        <f t="shared" si="26"/>
        <v>0</v>
      </c>
      <c r="I204" s="53">
        <f t="shared" si="25"/>
        <v>0</v>
      </c>
      <c r="J204" s="22"/>
      <c r="K204" s="21">
        <f t="shared" si="27"/>
        <v>0</v>
      </c>
    </row>
    <row r="205" spans="1:11" ht="33.75" customHeight="1">
      <c r="A205" s="17">
        <f aca="true" t="shared" si="29" ref="A205:A211">+IF(I205&gt;0,A204+1,A204)</f>
        <v>4</v>
      </c>
      <c r="B205" s="24" t="s">
        <v>284</v>
      </c>
      <c r="C205" s="24" t="s">
        <v>284</v>
      </c>
      <c r="D205" s="54" t="s">
        <v>13</v>
      </c>
      <c r="E205" s="55">
        <v>68.91</v>
      </c>
      <c r="F205" s="53"/>
      <c r="G205" s="22"/>
      <c r="H205" s="21">
        <f t="shared" si="26"/>
        <v>0</v>
      </c>
      <c r="I205" s="53">
        <f t="shared" si="25"/>
        <v>0</v>
      </c>
      <c r="J205" s="22"/>
      <c r="K205" s="21">
        <f t="shared" si="27"/>
        <v>0</v>
      </c>
    </row>
    <row r="206" spans="1:11" ht="33.75" customHeight="1">
      <c r="A206" s="17">
        <f t="shared" si="29"/>
        <v>4</v>
      </c>
      <c r="B206" s="24" t="s">
        <v>285</v>
      </c>
      <c r="C206" s="24" t="s">
        <v>285</v>
      </c>
      <c r="D206" s="54" t="s">
        <v>13</v>
      </c>
      <c r="E206" s="55">
        <v>83</v>
      </c>
      <c r="F206" s="53"/>
      <c r="G206" s="22"/>
      <c r="H206" s="21">
        <f t="shared" si="26"/>
        <v>0</v>
      </c>
      <c r="I206" s="53">
        <f t="shared" si="25"/>
        <v>0</v>
      </c>
      <c r="J206" s="22"/>
      <c r="K206" s="21">
        <f t="shared" si="27"/>
        <v>0</v>
      </c>
    </row>
    <row r="207" spans="1:11" ht="33.75" customHeight="1">
      <c r="A207" s="17">
        <f t="shared" si="29"/>
        <v>4</v>
      </c>
      <c r="B207" s="24" t="s">
        <v>286</v>
      </c>
      <c r="C207" s="24" t="s">
        <v>286</v>
      </c>
      <c r="D207" s="54" t="s">
        <v>13</v>
      </c>
      <c r="E207" s="52">
        <f>76.85*1.1</f>
        <v>84.535</v>
      </c>
      <c r="F207" s="53"/>
      <c r="G207" s="22"/>
      <c r="H207" s="21">
        <f t="shared" si="26"/>
        <v>0</v>
      </c>
      <c r="I207" s="53">
        <f t="shared" si="25"/>
        <v>0</v>
      </c>
      <c r="J207" s="22"/>
      <c r="K207" s="21">
        <f t="shared" si="27"/>
        <v>0</v>
      </c>
    </row>
    <row r="208" spans="1:11" ht="33.75" customHeight="1">
      <c r="A208" s="17">
        <f t="shared" si="29"/>
        <v>4</v>
      </c>
      <c r="B208" s="24" t="s">
        <v>287</v>
      </c>
      <c r="C208" s="24" t="s">
        <v>287</v>
      </c>
      <c r="D208" s="54" t="s">
        <v>13</v>
      </c>
      <c r="E208" s="52">
        <f>18.34*1.1</f>
        <v>20.174000000000003</v>
      </c>
      <c r="F208" s="53"/>
      <c r="G208" s="22"/>
      <c r="H208" s="21">
        <f t="shared" si="26"/>
        <v>0</v>
      </c>
      <c r="I208" s="53">
        <f t="shared" si="25"/>
        <v>0</v>
      </c>
      <c r="J208" s="22"/>
      <c r="K208" s="21">
        <f t="shared" si="27"/>
        <v>0</v>
      </c>
    </row>
    <row r="209" spans="1:11" ht="38.25" customHeight="1">
      <c r="A209" s="17">
        <f t="shared" si="29"/>
        <v>5</v>
      </c>
      <c r="B209" s="24" t="s">
        <v>288</v>
      </c>
      <c r="C209" s="24" t="s">
        <v>289</v>
      </c>
      <c r="D209" s="54" t="s">
        <v>13</v>
      </c>
      <c r="E209" s="55">
        <v>12.57</v>
      </c>
      <c r="F209" s="53">
        <v>2</v>
      </c>
      <c r="G209" s="22"/>
      <c r="H209" s="21">
        <f t="shared" si="26"/>
        <v>25.14</v>
      </c>
      <c r="I209" s="53">
        <f t="shared" si="25"/>
        <v>2</v>
      </c>
      <c r="J209" s="22"/>
      <c r="K209" s="21">
        <f t="shared" si="27"/>
        <v>25.14</v>
      </c>
    </row>
    <row r="210" spans="1:11" ht="38.25" customHeight="1">
      <c r="A210" s="17">
        <f t="shared" si="29"/>
        <v>5</v>
      </c>
      <c r="B210" s="24" t="s">
        <v>290</v>
      </c>
      <c r="C210" s="24" t="s">
        <v>291</v>
      </c>
      <c r="D210" s="54" t="s">
        <v>13</v>
      </c>
      <c r="E210" s="55">
        <v>15.72</v>
      </c>
      <c r="F210" s="53"/>
      <c r="G210" s="22"/>
      <c r="H210" s="21">
        <f t="shared" si="26"/>
        <v>0</v>
      </c>
      <c r="I210" s="53">
        <f t="shared" si="25"/>
        <v>0</v>
      </c>
      <c r="J210" s="22"/>
      <c r="K210" s="21">
        <f t="shared" si="27"/>
        <v>0</v>
      </c>
    </row>
    <row r="211" spans="1:11" ht="38.25" customHeight="1">
      <c r="A211" s="17">
        <f t="shared" si="29"/>
        <v>5</v>
      </c>
      <c r="B211" s="24" t="s">
        <v>292</v>
      </c>
      <c r="C211" s="24" t="s">
        <v>293</v>
      </c>
      <c r="D211" s="54" t="s">
        <v>13</v>
      </c>
      <c r="E211" s="55">
        <v>25.14</v>
      </c>
      <c r="F211" s="53"/>
      <c r="G211" s="22"/>
      <c r="H211" s="21">
        <f t="shared" si="26"/>
        <v>0</v>
      </c>
      <c r="I211" s="53">
        <f t="shared" si="25"/>
        <v>0</v>
      </c>
      <c r="J211" s="22"/>
      <c r="K211" s="21">
        <f t="shared" si="27"/>
        <v>0</v>
      </c>
    </row>
    <row r="212" spans="1:11" ht="38.25" customHeight="1">
      <c r="A212" s="17"/>
      <c r="B212" s="24" t="s">
        <v>294</v>
      </c>
      <c r="C212" s="24" t="s">
        <v>295</v>
      </c>
      <c r="D212" s="54" t="s">
        <v>13</v>
      </c>
      <c r="E212" s="55">
        <v>5.57</v>
      </c>
      <c r="F212" s="53">
        <v>1</v>
      </c>
      <c r="G212" s="22"/>
      <c r="H212" s="21">
        <f t="shared" si="26"/>
        <v>5.57</v>
      </c>
      <c r="I212" s="53">
        <f t="shared" si="25"/>
        <v>1</v>
      </c>
      <c r="J212" s="22"/>
      <c r="K212" s="21">
        <f t="shared" si="27"/>
        <v>5.57</v>
      </c>
    </row>
    <row r="213" spans="1:11" ht="33">
      <c r="A213" s="17">
        <f>+IF(I213&gt;0,A211+1,A211)</f>
        <v>6</v>
      </c>
      <c r="B213" s="30" t="s">
        <v>296</v>
      </c>
      <c r="C213" s="30" t="s">
        <v>297</v>
      </c>
      <c r="D213" s="54" t="s">
        <v>13</v>
      </c>
      <c r="E213" s="55">
        <v>12.98</v>
      </c>
      <c r="F213" s="53">
        <v>2</v>
      </c>
      <c r="G213" s="22"/>
      <c r="H213" s="21">
        <f t="shared" si="26"/>
        <v>25.96</v>
      </c>
      <c r="I213" s="53">
        <f t="shared" si="25"/>
        <v>2</v>
      </c>
      <c r="J213" s="22"/>
      <c r="K213" s="21">
        <f t="shared" si="27"/>
        <v>25.96</v>
      </c>
    </row>
    <row r="214" spans="1:11" ht="33">
      <c r="A214" s="17">
        <f aca="true" t="shared" si="30" ref="A214:A245">+IF(I214&gt;0,A213+1,A213)</f>
        <v>6</v>
      </c>
      <c r="B214" s="30" t="s">
        <v>298</v>
      </c>
      <c r="C214" s="30" t="s">
        <v>299</v>
      </c>
      <c r="D214" s="54" t="s">
        <v>13</v>
      </c>
      <c r="E214" s="55">
        <v>12.98</v>
      </c>
      <c r="F214" s="53"/>
      <c r="G214" s="22"/>
      <c r="H214" s="21">
        <f t="shared" si="26"/>
        <v>0</v>
      </c>
      <c r="I214" s="53">
        <f t="shared" si="25"/>
        <v>0</v>
      </c>
      <c r="J214" s="22"/>
      <c r="K214" s="21">
        <f t="shared" si="27"/>
        <v>0</v>
      </c>
    </row>
    <row r="215" spans="1:11" ht="39.75" customHeight="1">
      <c r="A215" s="17">
        <f t="shared" si="30"/>
        <v>6</v>
      </c>
      <c r="B215" s="30" t="s">
        <v>300</v>
      </c>
      <c r="C215" s="30" t="s">
        <v>301</v>
      </c>
      <c r="D215" s="54" t="s">
        <v>13</v>
      </c>
      <c r="E215" s="55">
        <f>+E214*2</f>
        <v>25.96</v>
      </c>
      <c r="F215" s="53"/>
      <c r="G215" s="22"/>
      <c r="H215" s="21">
        <f t="shared" si="26"/>
        <v>0</v>
      </c>
      <c r="I215" s="53">
        <f t="shared" si="25"/>
        <v>0</v>
      </c>
      <c r="J215" s="22"/>
      <c r="K215" s="21">
        <f t="shared" si="27"/>
        <v>0</v>
      </c>
    </row>
    <row r="216" spans="1:11" ht="37.5" customHeight="1">
      <c r="A216" s="17">
        <f t="shared" si="30"/>
        <v>6</v>
      </c>
      <c r="B216" s="34" t="s">
        <v>302</v>
      </c>
      <c r="C216" s="56" t="s">
        <v>303</v>
      </c>
      <c r="D216" s="54" t="s">
        <v>13</v>
      </c>
      <c r="E216" s="55">
        <v>14.93</v>
      </c>
      <c r="F216" s="53"/>
      <c r="G216" s="22"/>
      <c r="H216" s="21">
        <f t="shared" si="26"/>
        <v>0</v>
      </c>
      <c r="I216" s="53">
        <f t="shared" si="25"/>
        <v>0</v>
      </c>
      <c r="J216" s="22"/>
      <c r="K216" s="21">
        <f t="shared" si="27"/>
        <v>0</v>
      </c>
    </row>
    <row r="217" spans="1:11" ht="33">
      <c r="A217" s="17">
        <f t="shared" si="30"/>
        <v>6</v>
      </c>
      <c r="B217" s="34" t="s">
        <v>304</v>
      </c>
      <c r="C217" s="56" t="s">
        <v>305</v>
      </c>
      <c r="D217" s="54" t="s">
        <v>13</v>
      </c>
      <c r="E217" s="55">
        <v>14.93</v>
      </c>
      <c r="F217" s="53"/>
      <c r="G217" s="22"/>
      <c r="H217" s="21">
        <f t="shared" si="26"/>
        <v>0</v>
      </c>
      <c r="I217" s="53">
        <f t="shared" si="25"/>
        <v>0</v>
      </c>
      <c r="J217" s="22"/>
      <c r="K217" s="21">
        <f t="shared" si="27"/>
        <v>0</v>
      </c>
    </row>
    <row r="218" spans="1:11" ht="16.5">
      <c r="A218" s="17">
        <f t="shared" si="30"/>
        <v>6</v>
      </c>
      <c r="B218" s="24" t="s">
        <v>306</v>
      </c>
      <c r="C218" s="56" t="s">
        <v>307</v>
      </c>
      <c r="D218" s="54" t="s">
        <v>13</v>
      </c>
      <c r="E218" s="55">
        <f>+E217*2</f>
        <v>29.86</v>
      </c>
      <c r="F218" s="53"/>
      <c r="G218" s="22"/>
      <c r="H218" s="21">
        <f t="shared" si="26"/>
        <v>0</v>
      </c>
      <c r="I218" s="53">
        <f t="shared" si="25"/>
        <v>0</v>
      </c>
      <c r="J218" s="22"/>
      <c r="K218" s="21">
        <f t="shared" si="27"/>
        <v>0</v>
      </c>
    </row>
    <row r="219" spans="1:11" ht="16.5">
      <c r="A219" s="17">
        <f t="shared" si="30"/>
        <v>6</v>
      </c>
      <c r="B219" s="24" t="s">
        <v>308</v>
      </c>
      <c r="C219" s="57" t="s">
        <v>309</v>
      </c>
      <c r="D219" s="54" t="s">
        <v>13</v>
      </c>
      <c r="E219" s="55">
        <v>12.98</v>
      </c>
      <c r="F219" s="53"/>
      <c r="G219" s="22"/>
      <c r="H219" s="21">
        <f t="shared" si="26"/>
        <v>0</v>
      </c>
      <c r="I219" s="53">
        <f t="shared" si="25"/>
        <v>0</v>
      </c>
      <c r="J219" s="22"/>
      <c r="K219" s="21">
        <f t="shared" si="27"/>
        <v>0</v>
      </c>
    </row>
    <row r="220" spans="1:11" ht="16.5">
      <c r="A220" s="17">
        <f t="shared" si="30"/>
        <v>6</v>
      </c>
      <c r="B220" s="24" t="s">
        <v>310</v>
      </c>
      <c r="C220" s="57" t="s">
        <v>311</v>
      </c>
      <c r="D220" s="54" t="s">
        <v>13</v>
      </c>
      <c r="E220" s="55">
        <v>12.98</v>
      </c>
      <c r="F220" s="53"/>
      <c r="G220" s="22"/>
      <c r="H220" s="21">
        <f t="shared" si="26"/>
        <v>0</v>
      </c>
      <c r="I220" s="53">
        <f t="shared" si="25"/>
        <v>0</v>
      </c>
      <c r="J220" s="22"/>
      <c r="K220" s="21">
        <f t="shared" si="27"/>
        <v>0</v>
      </c>
    </row>
    <row r="221" spans="1:11" ht="16.5">
      <c r="A221" s="17">
        <f t="shared" si="30"/>
        <v>6</v>
      </c>
      <c r="B221" s="24" t="s">
        <v>312</v>
      </c>
      <c r="C221" s="57" t="s">
        <v>313</v>
      </c>
      <c r="D221" s="54" t="s">
        <v>13</v>
      </c>
      <c r="E221" s="55">
        <f>+E220*2</f>
        <v>25.96</v>
      </c>
      <c r="F221" s="53"/>
      <c r="G221" s="22"/>
      <c r="H221" s="21">
        <f t="shared" si="26"/>
        <v>0</v>
      </c>
      <c r="I221" s="53">
        <f t="shared" si="25"/>
        <v>0</v>
      </c>
      <c r="J221" s="22"/>
      <c r="K221" s="21">
        <f t="shared" si="27"/>
        <v>0</v>
      </c>
    </row>
    <row r="222" spans="1:11" ht="16.5">
      <c r="A222" s="17">
        <f t="shared" si="30"/>
        <v>6</v>
      </c>
      <c r="B222" s="24" t="s">
        <v>314</v>
      </c>
      <c r="C222" s="57" t="s">
        <v>315</v>
      </c>
      <c r="D222" s="54" t="s">
        <v>13</v>
      </c>
      <c r="E222" s="58">
        <v>12.98</v>
      </c>
      <c r="F222" s="53"/>
      <c r="G222" s="22"/>
      <c r="H222" s="21">
        <f t="shared" si="26"/>
        <v>0</v>
      </c>
      <c r="I222" s="53">
        <f t="shared" si="25"/>
        <v>0</v>
      </c>
      <c r="J222" s="22"/>
      <c r="K222" s="21">
        <f t="shared" si="27"/>
        <v>0</v>
      </c>
    </row>
    <row r="223" spans="1:11" ht="16.5">
      <c r="A223" s="17">
        <f t="shared" si="30"/>
        <v>6</v>
      </c>
      <c r="B223" s="24" t="s">
        <v>316</v>
      </c>
      <c r="C223" s="57" t="s">
        <v>317</v>
      </c>
      <c r="D223" s="54" t="s">
        <v>13</v>
      </c>
      <c r="E223" s="58">
        <v>25.96</v>
      </c>
      <c r="F223" s="53"/>
      <c r="G223" s="22"/>
      <c r="H223" s="21">
        <f t="shared" si="26"/>
        <v>0</v>
      </c>
      <c r="I223" s="53">
        <f t="shared" si="25"/>
        <v>0</v>
      </c>
      <c r="J223" s="22"/>
      <c r="K223" s="21">
        <f t="shared" si="27"/>
        <v>0</v>
      </c>
    </row>
    <row r="224" spans="1:11" ht="33">
      <c r="A224" s="17">
        <f t="shared" si="30"/>
        <v>6</v>
      </c>
      <c r="B224" s="30" t="s">
        <v>318</v>
      </c>
      <c r="C224" s="30" t="s">
        <v>319</v>
      </c>
      <c r="D224" s="54" t="s">
        <v>13</v>
      </c>
      <c r="E224" s="55">
        <v>2.6</v>
      </c>
      <c r="F224" s="53"/>
      <c r="G224" s="22"/>
      <c r="H224" s="21">
        <f t="shared" si="26"/>
        <v>0</v>
      </c>
      <c r="I224" s="53">
        <f t="shared" si="25"/>
        <v>0</v>
      </c>
      <c r="J224" s="22"/>
      <c r="K224" s="21">
        <f t="shared" si="27"/>
        <v>0</v>
      </c>
    </row>
    <row r="225" spans="1:11" ht="33">
      <c r="A225" s="17">
        <f t="shared" si="30"/>
        <v>6</v>
      </c>
      <c r="B225" s="30" t="s">
        <v>320</v>
      </c>
      <c r="C225" s="30" t="s">
        <v>321</v>
      </c>
      <c r="D225" s="54" t="s">
        <v>13</v>
      </c>
      <c r="E225" s="55">
        <v>2.6</v>
      </c>
      <c r="F225" s="53"/>
      <c r="G225" s="22"/>
      <c r="H225" s="21">
        <f t="shared" si="26"/>
        <v>0</v>
      </c>
      <c r="I225" s="53">
        <f t="shared" si="25"/>
        <v>0</v>
      </c>
      <c r="J225" s="22"/>
      <c r="K225" s="21">
        <f t="shared" si="27"/>
        <v>0</v>
      </c>
    </row>
    <row r="226" spans="1:11" ht="39.75" customHeight="1">
      <c r="A226" s="17">
        <f t="shared" si="30"/>
        <v>6</v>
      </c>
      <c r="B226" s="30" t="s">
        <v>322</v>
      </c>
      <c r="C226" s="30" t="s">
        <v>323</v>
      </c>
      <c r="D226" s="54" t="s">
        <v>13</v>
      </c>
      <c r="E226" s="55">
        <v>5.2</v>
      </c>
      <c r="F226" s="53"/>
      <c r="G226" s="22"/>
      <c r="H226" s="21">
        <f t="shared" si="26"/>
        <v>0</v>
      </c>
      <c r="I226" s="53">
        <f t="shared" si="25"/>
        <v>0</v>
      </c>
      <c r="J226" s="22"/>
      <c r="K226" s="21">
        <f t="shared" si="27"/>
        <v>0</v>
      </c>
    </row>
    <row r="227" spans="1:11" ht="37.5" customHeight="1">
      <c r="A227" s="17">
        <f t="shared" si="30"/>
        <v>6</v>
      </c>
      <c r="B227" s="34" t="s">
        <v>324</v>
      </c>
      <c r="C227" s="30" t="s">
        <v>325</v>
      </c>
      <c r="D227" s="54" t="s">
        <v>13</v>
      </c>
      <c r="E227" s="55">
        <v>2.99</v>
      </c>
      <c r="F227" s="53"/>
      <c r="G227" s="22"/>
      <c r="H227" s="21">
        <f t="shared" si="26"/>
        <v>0</v>
      </c>
      <c r="I227" s="53">
        <f t="shared" si="25"/>
        <v>0</v>
      </c>
      <c r="J227" s="22"/>
      <c r="K227" s="21">
        <f t="shared" si="27"/>
        <v>0</v>
      </c>
    </row>
    <row r="228" spans="1:11" ht="33">
      <c r="A228" s="17">
        <f t="shared" si="30"/>
        <v>6</v>
      </c>
      <c r="B228" s="34" t="s">
        <v>326</v>
      </c>
      <c r="C228" s="30" t="s">
        <v>327</v>
      </c>
      <c r="D228" s="54" t="s">
        <v>13</v>
      </c>
      <c r="E228" s="55">
        <v>2.99</v>
      </c>
      <c r="F228" s="53"/>
      <c r="G228" s="22"/>
      <c r="H228" s="21">
        <f t="shared" si="26"/>
        <v>0</v>
      </c>
      <c r="I228" s="53">
        <f t="shared" si="25"/>
        <v>0</v>
      </c>
      <c r="J228" s="22"/>
      <c r="K228" s="21">
        <f t="shared" si="27"/>
        <v>0</v>
      </c>
    </row>
    <row r="229" spans="1:11" ht="16.5">
      <c r="A229" s="17">
        <f t="shared" si="30"/>
        <v>6</v>
      </c>
      <c r="B229" s="24" t="s">
        <v>328</v>
      </c>
      <c r="C229" s="30" t="s">
        <v>329</v>
      </c>
      <c r="D229" s="54" t="s">
        <v>13</v>
      </c>
      <c r="E229" s="55">
        <v>5.98</v>
      </c>
      <c r="F229" s="53"/>
      <c r="G229" s="22"/>
      <c r="H229" s="21">
        <f t="shared" si="26"/>
        <v>0</v>
      </c>
      <c r="I229" s="53">
        <f t="shared" si="25"/>
        <v>0</v>
      </c>
      <c r="J229" s="22"/>
      <c r="K229" s="21">
        <f t="shared" si="27"/>
        <v>0</v>
      </c>
    </row>
    <row r="230" spans="1:11" ht="16.5">
      <c r="A230" s="17">
        <f t="shared" si="30"/>
        <v>6</v>
      </c>
      <c r="B230" s="24" t="s">
        <v>330</v>
      </c>
      <c r="C230" s="24" t="s">
        <v>331</v>
      </c>
      <c r="D230" s="54" t="s">
        <v>13</v>
      </c>
      <c r="E230" s="55">
        <v>2.6</v>
      </c>
      <c r="F230" s="53"/>
      <c r="G230" s="22"/>
      <c r="H230" s="21">
        <f t="shared" si="26"/>
        <v>0</v>
      </c>
      <c r="I230" s="53">
        <f t="shared" si="25"/>
        <v>0</v>
      </c>
      <c r="J230" s="22"/>
      <c r="K230" s="21">
        <f t="shared" si="27"/>
        <v>0</v>
      </c>
    </row>
    <row r="231" spans="1:11" ht="16.5">
      <c r="A231" s="17">
        <f t="shared" si="30"/>
        <v>6</v>
      </c>
      <c r="B231" s="24" t="s">
        <v>332</v>
      </c>
      <c r="C231" s="24" t="s">
        <v>333</v>
      </c>
      <c r="D231" s="54" t="s">
        <v>13</v>
      </c>
      <c r="E231" s="55">
        <v>2.6</v>
      </c>
      <c r="F231" s="53"/>
      <c r="G231" s="22"/>
      <c r="H231" s="21">
        <f t="shared" si="26"/>
        <v>0</v>
      </c>
      <c r="I231" s="53">
        <f t="shared" si="25"/>
        <v>0</v>
      </c>
      <c r="J231" s="22"/>
      <c r="K231" s="21">
        <f t="shared" si="27"/>
        <v>0</v>
      </c>
    </row>
    <row r="232" spans="1:11" ht="16.5">
      <c r="A232" s="17">
        <f t="shared" si="30"/>
        <v>6</v>
      </c>
      <c r="B232" s="24" t="s">
        <v>334</v>
      </c>
      <c r="C232" s="24" t="s">
        <v>335</v>
      </c>
      <c r="D232" s="54" t="s">
        <v>13</v>
      </c>
      <c r="E232" s="55">
        <v>5.2</v>
      </c>
      <c r="F232" s="53"/>
      <c r="G232" s="22"/>
      <c r="H232" s="21">
        <f t="shared" si="26"/>
        <v>0</v>
      </c>
      <c r="I232" s="53">
        <f t="shared" si="25"/>
        <v>0</v>
      </c>
      <c r="J232" s="22"/>
      <c r="K232" s="21">
        <f t="shared" si="27"/>
        <v>0</v>
      </c>
    </row>
    <row r="233" spans="1:11" ht="16.5">
      <c r="A233" s="17">
        <f t="shared" si="30"/>
        <v>6</v>
      </c>
      <c r="B233" s="24" t="s">
        <v>336</v>
      </c>
      <c r="C233" s="24" t="s">
        <v>337</v>
      </c>
      <c r="D233" s="54" t="s">
        <v>13</v>
      </c>
      <c r="E233" s="52">
        <v>2.6</v>
      </c>
      <c r="F233" s="53"/>
      <c r="G233" s="22"/>
      <c r="H233" s="21">
        <f t="shared" si="26"/>
        <v>0</v>
      </c>
      <c r="I233" s="53">
        <f t="shared" si="25"/>
        <v>0</v>
      </c>
      <c r="J233" s="22"/>
      <c r="K233" s="21">
        <f t="shared" si="27"/>
        <v>0</v>
      </c>
    </row>
    <row r="234" spans="1:11" ht="16.5">
      <c r="A234" s="17">
        <f t="shared" si="30"/>
        <v>6</v>
      </c>
      <c r="B234" s="24" t="s">
        <v>338</v>
      </c>
      <c r="C234" s="24" t="s">
        <v>339</v>
      </c>
      <c r="D234" s="54" t="s">
        <v>13</v>
      </c>
      <c r="E234" s="52">
        <v>5.2</v>
      </c>
      <c r="F234" s="53"/>
      <c r="G234" s="22"/>
      <c r="H234" s="21">
        <f t="shared" si="26"/>
        <v>0</v>
      </c>
      <c r="I234" s="53">
        <f t="shared" si="25"/>
        <v>0</v>
      </c>
      <c r="J234" s="22"/>
      <c r="K234" s="21">
        <f t="shared" si="27"/>
        <v>0</v>
      </c>
    </row>
    <row r="235" spans="1:11" ht="16.5">
      <c r="A235" s="17">
        <f t="shared" si="30"/>
        <v>6</v>
      </c>
      <c r="B235" s="24" t="s">
        <v>340</v>
      </c>
      <c r="C235" s="24" t="s">
        <v>340</v>
      </c>
      <c r="D235" s="54" t="s">
        <v>13</v>
      </c>
      <c r="E235" s="52">
        <v>9.6</v>
      </c>
      <c r="F235" s="53"/>
      <c r="G235" s="22"/>
      <c r="H235" s="21">
        <f t="shared" si="26"/>
        <v>0</v>
      </c>
      <c r="I235" s="53">
        <f t="shared" si="25"/>
        <v>0</v>
      </c>
      <c r="J235" s="22"/>
      <c r="K235" s="21">
        <f t="shared" si="27"/>
        <v>0</v>
      </c>
    </row>
    <row r="236" spans="1:11" ht="16.5">
      <c r="A236" s="17">
        <f t="shared" si="30"/>
        <v>6</v>
      </c>
      <c r="B236" s="24" t="s">
        <v>341</v>
      </c>
      <c r="C236" s="24" t="s">
        <v>341</v>
      </c>
      <c r="D236" s="54" t="s">
        <v>13</v>
      </c>
      <c r="E236" s="55">
        <v>5.63</v>
      </c>
      <c r="F236" s="53"/>
      <c r="G236" s="22"/>
      <c r="H236" s="21">
        <f t="shared" si="26"/>
        <v>0</v>
      </c>
      <c r="I236" s="53">
        <f t="shared" si="25"/>
        <v>0</v>
      </c>
      <c r="J236" s="22"/>
      <c r="K236" s="21">
        <f t="shared" si="27"/>
        <v>0</v>
      </c>
    </row>
    <row r="237" spans="1:11" ht="16.5">
      <c r="A237" s="17">
        <f t="shared" si="30"/>
        <v>6</v>
      </c>
      <c r="B237" s="24" t="s">
        <v>342</v>
      </c>
      <c r="C237" s="24" t="s">
        <v>342</v>
      </c>
      <c r="D237" s="54" t="s">
        <v>13</v>
      </c>
      <c r="E237" s="55">
        <v>5.63</v>
      </c>
      <c r="F237" s="53"/>
      <c r="G237" s="22"/>
      <c r="H237" s="21">
        <f t="shared" si="26"/>
        <v>0</v>
      </c>
      <c r="I237" s="53">
        <f t="shared" si="25"/>
        <v>0</v>
      </c>
      <c r="J237" s="22"/>
      <c r="K237" s="21">
        <f t="shared" si="27"/>
        <v>0</v>
      </c>
    </row>
    <row r="238" spans="1:11" ht="16.5">
      <c r="A238" s="17">
        <f t="shared" si="30"/>
        <v>6</v>
      </c>
      <c r="B238" s="24" t="s">
        <v>343</v>
      </c>
      <c r="C238" s="24" t="s">
        <v>343</v>
      </c>
      <c r="D238" s="54" t="s">
        <v>13</v>
      </c>
      <c r="E238" s="55">
        <v>6.31</v>
      </c>
      <c r="F238" s="53"/>
      <c r="G238" s="22"/>
      <c r="H238" s="21">
        <f t="shared" si="26"/>
        <v>0</v>
      </c>
      <c r="I238" s="53">
        <f t="shared" si="25"/>
        <v>0</v>
      </c>
      <c r="J238" s="22"/>
      <c r="K238" s="21">
        <f t="shared" si="27"/>
        <v>0</v>
      </c>
    </row>
    <row r="239" spans="1:11" ht="16.5">
      <c r="A239" s="17">
        <f t="shared" si="30"/>
        <v>6</v>
      </c>
      <c r="B239" s="24" t="s">
        <v>344</v>
      </c>
      <c r="C239" s="24" t="s">
        <v>344</v>
      </c>
      <c r="D239" s="54" t="s">
        <v>13</v>
      </c>
      <c r="E239" s="55">
        <v>8.49</v>
      </c>
      <c r="F239" s="53"/>
      <c r="G239" s="22"/>
      <c r="H239" s="21">
        <f t="shared" si="26"/>
        <v>0</v>
      </c>
      <c r="I239" s="53">
        <f t="shared" si="25"/>
        <v>0</v>
      </c>
      <c r="J239" s="22"/>
      <c r="K239" s="21">
        <f t="shared" si="27"/>
        <v>0</v>
      </c>
    </row>
    <row r="240" spans="1:11" ht="16.5">
      <c r="A240" s="17">
        <f t="shared" si="30"/>
        <v>6</v>
      </c>
      <c r="B240" s="24" t="s">
        <v>345</v>
      </c>
      <c r="C240" s="24" t="s">
        <v>345</v>
      </c>
      <c r="D240" s="54" t="s">
        <v>13</v>
      </c>
      <c r="E240" s="55">
        <v>8.49</v>
      </c>
      <c r="F240" s="53"/>
      <c r="G240" s="22"/>
      <c r="H240" s="21">
        <f t="shared" si="26"/>
        <v>0</v>
      </c>
      <c r="I240" s="53">
        <f t="shared" si="25"/>
        <v>0</v>
      </c>
      <c r="J240" s="22"/>
      <c r="K240" s="21">
        <f t="shared" si="27"/>
        <v>0</v>
      </c>
    </row>
    <row r="241" spans="1:11" ht="16.5">
      <c r="A241" s="17">
        <f t="shared" si="30"/>
        <v>6</v>
      </c>
      <c r="B241" s="24" t="s">
        <v>346</v>
      </c>
      <c r="C241" s="24" t="s">
        <v>346</v>
      </c>
      <c r="D241" s="54" t="s">
        <v>13</v>
      </c>
      <c r="E241" s="55">
        <f>+E240*1.12</f>
        <v>9.5088</v>
      </c>
      <c r="F241" s="53"/>
      <c r="G241" s="22"/>
      <c r="H241" s="21">
        <f t="shared" si="26"/>
        <v>0</v>
      </c>
      <c r="I241" s="53">
        <f t="shared" si="25"/>
        <v>0</v>
      </c>
      <c r="J241" s="22"/>
      <c r="K241" s="21">
        <f t="shared" si="27"/>
        <v>0</v>
      </c>
    </row>
    <row r="242" spans="1:11" ht="16.5">
      <c r="A242" s="17">
        <f t="shared" si="30"/>
        <v>6</v>
      </c>
      <c r="B242" s="24" t="s">
        <v>347</v>
      </c>
      <c r="C242" s="24" t="s">
        <v>347</v>
      </c>
      <c r="D242" s="54" t="s">
        <v>13</v>
      </c>
      <c r="E242" s="55">
        <v>2.25</v>
      </c>
      <c r="F242" s="53"/>
      <c r="G242" s="22"/>
      <c r="H242" s="21">
        <f t="shared" si="26"/>
        <v>0</v>
      </c>
      <c r="I242" s="53">
        <f t="shared" si="25"/>
        <v>0</v>
      </c>
      <c r="J242" s="22"/>
      <c r="K242" s="21">
        <f t="shared" si="27"/>
        <v>0</v>
      </c>
    </row>
    <row r="243" spans="1:11" ht="16.5">
      <c r="A243" s="17">
        <f t="shared" si="30"/>
        <v>6</v>
      </c>
      <c r="B243" s="24" t="s">
        <v>348</v>
      </c>
      <c r="C243" s="24" t="s">
        <v>348</v>
      </c>
      <c r="D243" s="54" t="s">
        <v>13</v>
      </c>
      <c r="E243" s="55">
        <v>2.25</v>
      </c>
      <c r="F243" s="53"/>
      <c r="G243" s="22"/>
      <c r="H243" s="21">
        <f t="shared" si="26"/>
        <v>0</v>
      </c>
      <c r="I243" s="53">
        <f t="shared" si="25"/>
        <v>0</v>
      </c>
      <c r="J243" s="22"/>
      <c r="K243" s="21">
        <f t="shared" si="27"/>
        <v>0</v>
      </c>
    </row>
    <row r="244" spans="1:11" ht="16.5">
      <c r="A244" s="17">
        <f t="shared" si="30"/>
        <v>6</v>
      </c>
      <c r="B244" s="24" t="s">
        <v>349</v>
      </c>
      <c r="C244" s="24" t="s">
        <v>349</v>
      </c>
      <c r="D244" s="54" t="s">
        <v>13</v>
      </c>
      <c r="E244" s="55">
        <v>2.52</v>
      </c>
      <c r="F244" s="53"/>
      <c r="G244" s="22"/>
      <c r="H244" s="21">
        <f t="shared" si="26"/>
        <v>0</v>
      </c>
      <c r="I244" s="53">
        <f t="shared" si="25"/>
        <v>0</v>
      </c>
      <c r="J244" s="22"/>
      <c r="K244" s="21">
        <f t="shared" si="27"/>
        <v>0</v>
      </c>
    </row>
    <row r="245" spans="1:11" ht="16.5">
      <c r="A245" s="17">
        <f t="shared" si="30"/>
        <v>6</v>
      </c>
      <c r="B245" s="24" t="s">
        <v>350</v>
      </c>
      <c r="C245" s="24" t="s">
        <v>350</v>
      </c>
      <c r="D245" s="54" t="s">
        <v>13</v>
      </c>
      <c r="E245" s="55">
        <v>3.4</v>
      </c>
      <c r="F245" s="53"/>
      <c r="G245" s="22"/>
      <c r="H245" s="21">
        <f t="shared" si="26"/>
        <v>0</v>
      </c>
      <c r="I245" s="53">
        <f t="shared" si="25"/>
        <v>0</v>
      </c>
      <c r="J245" s="22"/>
      <c r="K245" s="21">
        <f t="shared" si="27"/>
        <v>0</v>
      </c>
    </row>
    <row r="246" spans="1:11" ht="16.5">
      <c r="A246" s="17">
        <f aca="true" t="shared" si="31" ref="A246:A277">+IF(I246&gt;0,A245+1,A245)</f>
        <v>6</v>
      </c>
      <c r="B246" s="24" t="s">
        <v>351</v>
      </c>
      <c r="C246" s="24" t="s">
        <v>351</v>
      </c>
      <c r="D246" s="54" t="s">
        <v>13</v>
      </c>
      <c r="E246" s="55">
        <v>3.4</v>
      </c>
      <c r="F246" s="53"/>
      <c r="G246" s="22"/>
      <c r="H246" s="21">
        <f t="shared" si="26"/>
        <v>0</v>
      </c>
      <c r="I246" s="53">
        <f t="shared" si="25"/>
        <v>0</v>
      </c>
      <c r="J246" s="22"/>
      <c r="K246" s="21">
        <f t="shared" si="27"/>
        <v>0</v>
      </c>
    </row>
    <row r="247" spans="1:11" ht="16.5">
      <c r="A247" s="17">
        <f t="shared" si="31"/>
        <v>6</v>
      </c>
      <c r="B247" s="24" t="s">
        <v>352</v>
      </c>
      <c r="C247" s="24" t="s">
        <v>352</v>
      </c>
      <c r="D247" s="54" t="s">
        <v>13</v>
      </c>
      <c r="E247" s="55">
        <f>+E246*1.12</f>
        <v>3.8080000000000003</v>
      </c>
      <c r="F247" s="53"/>
      <c r="G247" s="22"/>
      <c r="H247" s="21">
        <f t="shared" si="26"/>
        <v>0</v>
      </c>
      <c r="I247" s="53">
        <f t="shared" si="25"/>
        <v>0</v>
      </c>
      <c r="J247" s="22"/>
      <c r="K247" s="21">
        <f t="shared" si="27"/>
        <v>0</v>
      </c>
    </row>
    <row r="248" spans="1:11" ht="16.5">
      <c r="A248" s="17">
        <f t="shared" si="31"/>
        <v>6</v>
      </c>
      <c r="B248" s="24" t="s">
        <v>353</v>
      </c>
      <c r="C248" s="24" t="s">
        <v>353</v>
      </c>
      <c r="D248" s="54" t="s">
        <v>13</v>
      </c>
      <c r="E248" s="55">
        <f aca="true" t="shared" si="32" ref="E248:E253">+E236*2</f>
        <v>11.26</v>
      </c>
      <c r="F248" s="53"/>
      <c r="G248" s="22"/>
      <c r="H248" s="21">
        <f t="shared" si="26"/>
        <v>0</v>
      </c>
      <c r="I248" s="53">
        <f t="shared" si="25"/>
        <v>0</v>
      </c>
      <c r="J248" s="22"/>
      <c r="K248" s="21">
        <f t="shared" si="27"/>
        <v>0</v>
      </c>
    </row>
    <row r="249" spans="1:11" ht="16.5">
      <c r="A249" s="17">
        <f t="shared" si="31"/>
        <v>6</v>
      </c>
      <c r="B249" s="24" t="s">
        <v>354</v>
      </c>
      <c r="C249" s="24" t="s">
        <v>354</v>
      </c>
      <c r="D249" s="54" t="s">
        <v>13</v>
      </c>
      <c r="E249" s="55">
        <f t="shared" si="32"/>
        <v>11.26</v>
      </c>
      <c r="F249" s="53"/>
      <c r="G249" s="22"/>
      <c r="H249" s="21">
        <f t="shared" si="26"/>
        <v>0</v>
      </c>
      <c r="I249" s="53">
        <f t="shared" si="25"/>
        <v>0</v>
      </c>
      <c r="J249" s="22"/>
      <c r="K249" s="21">
        <f t="shared" si="27"/>
        <v>0</v>
      </c>
    </row>
    <row r="250" spans="1:11" ht="16.5">
      <c r="A250" s="17">
        <f t="shared" si="31"/>
        <v>6</v>
      </c>
      <c r="B250" s="24" t="s">
        <v>355</v>
      </c>
      <c r="C250" s="24" t="s">
        <v>355</v>
      </c>
      <c r="D250" s="54" t="s">
        <v>13</v>
      </c>
      <c r="E250" s="55">
        <f t="shared" si="32"/>
        <v>12.62</v>
      </c>
      <c r="F250" s="53"/>
      <c r="G250" s="22"/>
      <c r="H250" s="21">
        <f t="shared" si="26"/>
        <v>0</v>
      </c>
      <c r="I250" s="53">
        <f t="shared" si="25"/>
        <v>0</v>
      </c>
      <c r="J250" s="22"/>
      <c r="K250" s="21">
        <f t="shared" si="27"/>
        <v>0</v>
      </c>
    </row>
    <row r="251" spans="1:11" ht="16.5">
      <c r="A251" s="17">
        <f t="shared" si="31"/>
        <v>6</v>
      </c>
      <c r="B251" s="24" t="s">
        <v>356</v>
      </c>
      <c r="C251" s="24" t="s">
        <v>356</v>
      </c>
      <c r="D251" s="54" t="s">
        <v>13</v>
      </c>
      <c r="E251" s="55">
        <f t="shared" si="32"/>
        <v>16.98</v>
      </c>
      <c r="F251" s="53"/>
      <c r="G251" s="22"/>
      <c r="H251" s="21">
        <f t="shared" si="26"/>
        <v>0</v>
      </c>
      <c r="I251" s="53">
        <f t="shared" si="25"/>
        <v>0</v>
      </c>
      <c r="J251" s="22"/>
      <c r="K251" s="21">
        <f t="shared" si="27"/>
        <v>0</v>
      </c>
    </row>
    <row r="252" spans="1:11" ht="16.5">
      <c r="A252" s="17">
        <f t="shared" si="31"/>
        <v>6</v>
      </c>
      <c r="B252" s="24" t="s">
        <v>357</v>
      </c>
      <c r="C252" s="24" t="s">
        <v>357</v>
      </c>
      <c r="D252" s="54" t="s">
        <v>13</v>
      </c>
      <c r="E252" s="55">
        <f t="shared" si="32"/>
        <v>16.98</v>
      </c>
      <c r="F252" s="53"/>
      <c r="G252" s="22"/>
      <c r="H252" s="21">
        <f t="shared" si="26"/>
        <v>0</v>
      </c>
      <c r="I252" s="53">
        <f t="shared" si="25"/>
        <v>0</v>
      </c>
      <c r="J252" s="22"/>
      <c r="K252" s="21">
        <f t="shared" si="27"/>
        <v>0</v>
      </c>
    </row>
    <row r="253" spans="1:11" ht="16.5">
      <c r="A253" s="17">
        <f t="shared" si="31"/>
        <v>6</v>
      </c>
      <c r="B253" s="24" t="s">
        <v>358</v>
      </c>
      <c r="C253" s="24" t="s">
        <v>358</v>
      </c>
      <c r="D253" s="54" t="s">
        <v>13</v>
      </c>
      <c r="E253" s="55">
        <f t="shared" si="32"/>
        <v>19.0176</v>
      </c>
      <c r="F253" s="53"/>
      <c r="G253" s="22"/>
      <c r="H253" s="21">
        <f t="shared" si="26"/>
        <v>0</v>
      </c>
      <c r="I253" s="53">
        <f aca="true" t="shared" si="33" ref="I253:I316">+F253</f>
        <v>0</v>
      </c>
      <c r="J253" s="22"/>
      <c r="K253" s="21">
        <f t="shared" si="27"/>
        <v>0</v>
      </c>
    </row>
    <row r="254" spans="1:11" ht="16.5">
      <c r="A254" s="17">
        <f t="shared" si="31"/>
        <v>6</v>
      </c>
      <c r="B254" s="34" t="s">
        <v>359</v>
      </c>
      <c r="C254" s="24" t="s">
        <v>360</v>
      </c>
      <c r="D254" s="54" t="s">
        <v>13</v>
      </c>
      <c r="E254" s="55">
        <v>6.76</v>
      </c>
      <c r="F254" s="53"/>
      <c r="G254" s="22"/>
      <c r="H254" s="21">
        <f t="shared" si="26"/>
        <v>0</v>
      </c>
      <c r="I254" s="53">
        <f t="shared" si="33"/>
        <v>0</v>
      </c>
      <c r="J254" s="22"/>
      <c r="K254" s="21">
        <f t="shared" si="27"/>
        <v>0</v>
      </c>
    </row>
    <row r="255" spans="1:11" ht="16.5">
      <c r="A255" s="17">
        <f t="shared" si="31"/>
        <v>6</v>
      </c>
      <c r="B255" s="34" t="s">
        <v>361</v>
      </c>
      <c r="C255" s="57" t="s">
        <v>362</v>
      </c>
      <c r="D255" s="54" t="s">
        <v>13</v>
      </c>
      <c r="E255" s="52">
        <f>6.26*1.1</f>
        <v>6.886</v>
      </c>
      <c r="F255" s="53"/>
      <c r="G255" s="22"/>
      <c r="H255" s="21">
        <f t="shared" si="26"/>
        <v>0</v>
      </c>
      <c r="I255" s="53">
        <f t="shared" si="33"/>
        <v>0</v>
      </c>
      <c r="J255" s="22"/>
      <c r="K255" s="21">
        <f t="shared" si="27"/>
        <v>0</v>
      </c>
    </row>
    <row r="256" spans="1:11" ht="35.25" customHeight="1">
      <c r="A256" s="17">
        <f t="shared" si="31"/>
        <v>6</v>
      </c>
      <c r="B256" s="34" t="s">
        <v>363</v>
      </c>
      <c r="C256" s="24" t="s">
        <v>364</v>
      </c>
      <c r="D256" s="54" t="s">
        <v>13</v>
      </c>
      <c r="E256" s="55">
        <v>9.02</v>
      </c>
      <c r="F256" s="53"/>
      <c r="G256" s="22"/>
      <c r="H256" s="21">
        <f aca="true" t="shared" si="34" ref="H256:H319">+ROUND((F256+G256)*E256,2)</f>
        <v>0</v>
      </c>
      <c r="I256" s="53">
        <f t="shared" si="33"/>
        <v>0</v>
      </c>
      <c r="J256" s="22"/>
      <c r="K256" s="21">
        <f aca="true" t="shared" si="35" ref="K256:K319">+ROUND((I256+J256)*E256,2)</f>
        <v>0</v>
      </c>
    </row>
    <row r="257" spans="1:11" ht="38.25" customHeight="1">
      <c r="A257" s="17">
        <f t="shared" si="31"/>
        <v>6</v>
      </c>
      <c r="B257" s="34" t="s">
        <v>365</v>
      </c>
      <c r="C257" s="24" t="s">
        <v>366</v>
      </c>
      <c r="D257" s="54" t="s">
        <v>13</v>
      </c>
      <c r="E257" s="55">
        <v>15.33</v>
      </c>
      <c r="F257" s="53"/>
      <c r="G257" s="22"/>
      <c r="H257" s="21">
        <f t="shared" si="34"/>
        <v>0</v>
      </c>
      <c r="I257" s="53">
        <f t="shared" si="33"/>
        <v>0</v>
      </c>
      <c r="J257" s="22"/>
      <c r="K257" s="21">
        <f t="shared" si="35"/>
        <v>0</v>
      </c>
    </row>
    <row r="258" spans="1:11" ht="37.5" customHeight="1">
      <c r="A258" s="17">
        <f t="shared" si="31"/>
        <v>6</v>
      </c>
      <c r="B258" s="24" t="s">
        <v>367</v>
      </c>
      <c r="C258" s="24" t="s">
        <v>368</v>
      </c>
      <c r="D258" s="54" t="s">
        <v>13</v>
      </c>
      <c r="E258" s="55">
        <v>9.55</v>
      </c>
      <c r="F258" s="53"/>
      <c r="G258" s="22"/>
      <c r="H258" s="21">
        <f t="shared" si="34"/>
        <v>0</v>
      </c>
      <c r="I258" s="53">
        <f t="shared" si="33"/>
        <v>0</v>
      </c>
      <c r="J258" s="22"/>
      <c r="K258" s="21">
        <f t="shared" si="35"/>
        <v>0</v>
      </c>
    </row>
    <row r="259" spans="1:11" ht="33" customHeight="1">
      <c r="A259" s="17">
        <f t="shared" si="31"/>
        <v>6</v>
      </c>
      <c r="B259" s="24" t="s">
        <v>369</v>
      </c>
      <c r="C259" s="24" t="s">
        <v>370</v>
      </c>
      <c r="D259" s="54" t="s">
        <v>13</v>
      </c>
      <c r="E259" s="55">
        <v>10.91</v>
      </c>
      <c r="F259" s="53"/>
      <c r="G259" s="22"/>
      <c r="H259" s="21">
        <f t="shared" si="34"/>
        <v>0</v>
      </c>
      <c r="I259" s="53">
        <f t="shared" si="33"/>
        <v>0</v>
      </c>
      <c r="J259" s="22"/>
      <c r="K259" s="21">
        <f t="shared" si="35"/>
        <v>0</v>
      </c>
    </row>
    <row r="260" spans="1:11" ht="33.75" customHeight="1">
      <c r="A260" s="17">
        <f t="shared" si="31"/>
        <v>6</v>
      </c>
      <c r="B260" s="24" t="s">
        <v>371</v>
      </c>
      <c r="C260" s="57" t="s">
        <v>372</v>
      </c>
      <c r="D260" s="54" t="s">
        <v>13</v>
      </c>
      <c r="E260" s="52">
        <f>15.48*1.1</f>
        <v>17.028000000000002</v>
      </c>
      <c r="F260" s="53"/>
      <c r="G260" s="22"/>
      <c r="H260" s="21">
        <f t="shared" si="34"/>
        <v>0</v>
      </c>
      <c r="I260" s="53">
        <f t="shared" si="33"/>
        <v>0</v>
      </c>
      <c r="J260" s="22"/>
      <c r="K260" s="21">
        <f t="shared" si="35"/>
        <v>0</v>
      </c>
    </row>
    <row r="261" spans="1:11" ht="33" customHeight="1">
      <c r="A261" s="17">
        <f t="shared" si="31"/>
        <v>6</v>
      </c>
      <c r="B261" s="24" t="s">
        <v>373</v>
      </c>
      <c r="C261" s="57" t="s">
        <v>374</v>
      </c>
      <c r="D261" s="54" t="s">
        <v>13</v>
      </c>
      <c r="E261" s="52">
        <f>16.48*1.1</f>
        <v>18.128000000000004</v>
      </c>
      <c r="F261" s="53"/>
      <c r="G261" s="22"/>
      <c r="H261" s="21">
        <f t="shared" si="34"/>
        <v>0</v>
      </c>
      <c r="I261" s="53">
        <f t="shared" si="33"/>
        <v>0</v>
      </c>
      <c r="J261" s="22"/>
      <c r="K261" s="21">
        <f t="shared" si="35"/>
        <v>0</v>
      </c>
    </row>
    <row r="262" spans="1:11" ht="33">
      <c r="A262" s="17">
        <f t="shared" si="31"/>
        <v>6</v>
      </c>
      <c r="B262" s="24" t="s">
        <v>375</v>
      </c>
      <c r="C262" s="57" t="s">
        <v>376</v>
      </c>
      <c r="D262" s="54" t="s">
        <v>13</v>
      </c>
      <c r="E262" s="55">
        <v>13.73</v>
      </c>
      <c r="F262" s="53"/>
      <c r="G262" s="22"/>
      <c r="H262" s="21">
        <f t="shared" si="34"/>
        <v>0</v>
      </c>
      <c r="I262" s="53">
        <f t="shared" si="33"/>
        <v>0</v>
      </c>
      <c r="J262" s="22"/>
      <c r="K262" s="21">
        <f t="shared" si="35"/>
        <v>0</v>
      </c>
    </row>
    <row r="263" spans="1:11" ht="33">
      <c r="A263" s="17">
        <f t="shared" si="31"/>
        <v>6</v>
      </c>
      <c r="B263" s="24" t="s">
        <v>377</v>
      </c>
      <c r="C263" s="24" t="s">
        <v>378</v>
      </c>
      <c r="D263" s="54" t="s">
        <v>13</v>
      </c>
      <c r="E263" s="55">
        <v>13.73</v>
      </c>
      <c r="F263" s="53"/>
      <c r="G263" s="22"/>
      <c r="H263" s="21">
        <f t="shared" si="34"/>
        <v>0</v>
      </c>
      <c r="I263" s="53">
        <f t="shared" si="33"/>
        <v>0</v>
      </c>
      <c r="J263" s="22"/>
      <c r="K263" s="21">
        <f t="shared" si="35"/>
        <v>0</v>
      </c>
    </row>
    <row r="264" spans="1:11" ht="33">
      <c r="A264" s="17">
        <f t="shared" si="31"/>
        <v>6</v>
      </c>
      <c r="B264" s="24" t="s">
        <v>379</v>
      </c>
      <c r="C264" s="57" t="s">
        <v>380</v>
      </c>
      <c r="D264" s="54" t="s">
        <v>13</v>
      </c>
      <c r="E264" s="55">
        <v>16.71</v>
      </c>
      <c r="F264" s="53"/>
      <c r="G264" s="22"/>
      <c r="H264" s="21">
        <f t="shared" si="34"/>
        <v>0</v>
      </c>
      <c r="I264" s="53">
        <f t="shared" si="33"/>
        <v>0</v>
      </c>
      <c r="J264" s="22"/>
      <c r="K264" s="21">
        <f t="shared" si="35"/>
        <v>0</v>
      </c>
    </row>
    <row r="265" spans="1:11" ht="33">
      <c r="A265" s="17">
        <f t="shared" si="31"/>
        <v>6</v>
      </c>
      <c r="B265" s="24" t="s">
        <v>381</v>
      </c>
      <c r="C265" s="24" t="s">
        <v>382</v>
      </c>
      <c r="D265" s="54" t="s">
        <v>13</v>
      </c>
      <c r="E265" s="55">
        <v>16.71</v>
      </c>
      <c r="F265" s="53"/>
      <c r="G265" s="22"/>
      <c r="H265" s="21">
        <f t="shared" si="34"/>
        <v>0</v>
      </c>
      <c r="I265" s="53">
        <f t="shared" si="33"/>
        <v>0</v>
      </c>
      <c r="J265" s="22"/>
      <c r="K265" s="21">
        <f t="shared" si="35"/>
        <v>0</v>
      </c>
    </row>
    <row r="266" spans="1:11" ht="33">
      <c r="A266" s="17">
        <f t="shared" si="31"/>
        <v>6</v>
      </c>
      <c r="B266" s="24" t="s">
        <v>383</v>
      </c>
      <c r="C266" s="57" t="s">
        <v>384</v>
      </c>
      <c r="D266" s="54" t="s">
        <v>13</v>
      </c>
      <c r="E266" s="52">
        <f>16.48*1.1</f>
        <v>18.128000000000004</v>
      </c>
      <c r="F266" s="53"/>
      <c r="G266" s="22"/>
      <c r="H266" s="21">
        <f t="shared" si="34"/>
        <v>0</v>
      </c>
      <c r="I266" s="53">
        <f t="shared" si="33"/>
        <v>0</v>
      </c>
      <c r="J266" s="22"/>
      <c r="K266" s="21">
        <f t="shared" si="35"/>
        <v>0</v>
      </c>
    </row>
    <row r="267" spans="1:11" ht="33.75" customHeight="1">
      <c r="A267" s="17">
        <f t="shared" si="31"/>
        <v>6</v>
      </c>
      <c r="B267" s="24" t="s">
        <v>385</v>
      </c>
      <c r="C267" s="57" t="s">
        <v>386</v>
      </c>
      <c r="D267" s="54" t="s">
        <v>13</v>
      </c>
      <c r="E267" s="52">
        <f>16.48*1.1</f>
        <v>18.128000000000004</v>
      </c>
      <c r="F267" s="53"/>
      <c r="G267" s="22"/>
      <c r="H267" s="21">
        <f t="shared" si="34"/>
        <v>0</v>
      </c>
      <c r="I267" s="53">
        <f t="shared" si="33"/>
        <v>0</v>
      </c>
      <c r="J267" s="22"/>
      <c r="K267" s="21">
        <f t="shared" si="35"/>
        <v>0</v>
      </c>
    </row>
    <row r="268" spans="1:11" ht="33.75" customHeight="1">
      <c r="A268" s="17">
        <f t="shared" si="31"/>
        <v>6</v>
      </c>
      <c r="B268" s="24" t="s">
        <v>387</v>
      </c>
      <c r="C268" s="57" t="s">
        <v>388</v>
      </c>
      <c r="D268" s="54" t="s">
        <v>13</v>
      </c>
      <c r="E268" s="52">
        <f>17.15*1.1</f>
        <v>18.865</v>
      </c>
      <c r="F268" s="53"/>
      <c r="G268" s="22"/>
      <c r="H268" s="21">
        <f t="shared" si="34"/>
        <v>0</v>
      </c>
      <c r="I268" s="53">
        <f t="shared" si="33"/>
        <v>0</v>
      </c>
      <c r="J268" s="22"/>
      <c r="K268" s="21">
        <f t="shared" si="35"/>
        <v>0</v>
      </c>
    </row>
    <row r="269" spans="1:11" ht="33" customHeight="1">
      <c r="A269" s="17">
        <f t="shared" si="31"/>
        <v>6</v>
      </c>
      <c r="B269" s="24" t="s">
        <v>389</v>
      </c>
      <c r="C269" s="57" t="s">
        <v>390</v>
      </c>
      <c r="D269" s="54" t="s">
        <v>13</v>
      </c>
      <c r="E269" s="52">
        <f>17.15*1.1</f>
        <v>18.865</v>
      </c>
      <c r="F269" s="53"/>
      <c r="G269" s="22"/>
      <c r="H269" s="21">
        <f t="shared" si="34"/>
        <v>0</v>
      </c>
      <c r="I269" s="53">
        <f t="shared" si="33"/>
        <v>0</v>
      </c>
      <c r="J269" s="22"/>
      <c r="K269" s="21">
        <f t="shared" si="35"/>
        <v>0</v>
      </c>
    </row>
    <row r="270" spans="1:11" ht="33">
      <c r="A270" s="17">
        <f t="shared" si="31"/>
        <v>6</v>
      </c>
      <c r="B270" s="24" t="s">
        <v>391</v>
      </c>
      <c r="C270" s="57" t="s">
        <v>392</v>
      </c>
      <c r="D270" s="54" t="s">
        <v>13</v>
      </c>
      <c r="E270" s="52">
        <f>10.1*1.1</f>
        <v>11.110000000000001</v>
      </c>
      <c r="F270" s="53"/>
      <c r="G270" s="22"/>
      <c r="H270" s="21">
        <f t="shared" si="34"/>
        <v>0</v>
      </c>
      <c r="I270" s="53">
        <f t="shared" si="33"/>
        <v>0</v>
      </c>
      <c r="J270" s="22"/>
      <c r="K270" s="21">
        <f t="shared" si="35"/>
        <v>0</v>
      </c>
    </row>
    <row r="271" spans="1:11" ht="33">
      <c r="A271" s="17">
        <f t="shared" si="31"/>
        <v>6</v>
      </c>
      <c r="B271" s="24" t="s">
        <v>393</v>
      </c>
      <c r="C271" s="57" t="s">
        <v>394</v>
      </c>
      <c r="D271" s="54" t="s">
        <v>13</v>
      </c>
      <c r="E271" s="52">
        <f>10.1*1.1</f>
        <v>11.110000000000001</v>
      </c>
      <c r="F271" s="53"/>
      <c r="G271" s="22"/>
      <c r="H271" s="21">
        <f t="shared" si="34"/>
        <v>0</v>
      </c>
      <c r="I271" s="53">
        <f t="shared" si="33"/>
        <v>0</v>
      </c>
      <c r="J271" s="22"/>
      <c r="K271" s="21">
        <f t="shared" si="35"/>
        <v>0</v>
      </c>
    </row>
    <row r="272" spans="1:11" ht="33">
      <c r="A272" s="17">
        <f t="shared" si="31"/>
        <v>6</v>
      </c>
      <c r="B272" s="24" t="s">
        <v>395</v>
      </c>
      <c r="C272" s="57" t="s">
        <v>396</v>
      </c>
      <c r="D272" s="54" t="s">
        <v>13</v>
      </c>
      <c r="E272" s="52">
        <f>15.48*1.1</f>
        <v>17.028000000000002</v>
      </c>
      <c r="F272" s="53"/>
      <c r="G272" s="22"/>
      <c r="H272" s="21">
        <f t="shared" si="34"/>
        <v>0</v>
      </c>
      <c r="I272" s="53">
        <f t="shared" si="33"/>
        <v>0</v>
      </c>
      <c r="J272" s="22"/>
      <c r="K272" s="21">
        <f t="shared" si="35"/>
        <v>0</v>
      </c>
    </row>
    <row r="273" spans="1:11" ht="33">
      <c r="A273" s="17">
        <f t="shared" si="31"/>
        <v>6</v>
      </c>
      <c r="B273" s="24" t="s">
        <v>397</v>
      </c>
      <c r="C273" s="24" t="s">
        <v>398</v>
      </c>
      <c r="D273" s="54" t="s">
        <v>13</v>
      </c>
      <c r="E273" s="52">
        <f>15.48*1.1</f>
        <v>17.028000000000002</v>
      </c>
      <c r="F273" s="53"/>
      <c r="G273" s="22"/>
      <c r="H273" s="21">
        <f t="shared" si="34"/>
        <v>0</v>
      </c>
      <c r="I273" s="53">
        <f t="shared" si="33"/>
        <v>0</v>
      </c>
      <c r="J273" s="22"/>
      <c r="K273" s="21">
        <f t="shared" si="35"/>
        <v>0</v>
      </c>
    </row>
    <row r="274" spans="1:11" ht="30" customHeight="1">
      <c r="A274" s="17">
        <f t="shared" si="31"/>
        <v>6</v>
      </c>
      <c r="B274" s="24" t="s">
        <v>399</v>
      </c>
      <c r="C274" s="24" t="s">
        <v>400</v>
      </c>
      <c r="D274" s="54" t="s">
        <v>13</v>
      </c>
      <c r="E274" s="52">
        <f>E258*0.4</f>
        <v>3.8200000000000003</v>
      </c>
      <c r="F274" s="53"/>
      <c r="G274" s="22"/>
      <c r="H274" s="21">
        <f t="shared" si="34"/>
        <v>0</v>
      </c>
      <c r="I274" s="53">
        <f t="shared" si="33"/>
        <v>0</v>
      </c>
      <c r="J274" s="22"/>
      <c r="K274" s="21">
        <f t="shared" si="35"/>
        <v>0</v>
      </c>
    </row>
    <row r="275" spans="1:11" ht="30" customHeight="1">
      <c r="A275" s="17">
        <f t="shared" si="31"/>
        <v>6</v>
      </c>
      <c r="B275" s="24" t="s">
        <v>401</v>
      </c>
      <c r="C275" s="24" t="s">
        <v>402</v>
      </c>
      <c r="D275" s="54" t="s">
        <v>13</v>
      </c>
      <c r="E275" s="52">
        <f aca="true" t="shared" si="36" ref="E275:E289">E259*0.4</f>
        <v>4.364</v>
      </c>
      <c r="F275" s="53"/>
      <c r="G275" s="22"/>
      <c r="H275" s="21">
        <f t="shared" si="34"/>
        <v>0</v>
      </c>
      <c r="I275" s="53">
        <f t="shared" si="33"/>
        <v>0</v>
      </c>
      <c r="J275" s="22"/>
      <c r="K275" s="21">
        <f t="shared" si="35"/>
        <v>0</v>
      </c>
    </row>
    <row r="276" spans="1:11" ht="33">
      <c r="A276" s="17">
        <f t="shared" si="31"/>
        <v>6</v>
      </c>
      <c r="B276" s="24" t="s">
        <v>403</v>
      </c>
      <c r="C276" s="24" t="s">
        <v>404</v>
      </c>
      <c r="D276" s="54" t="s">
        <v>13</v>
      </c>
      <c r="E276" s="52">
        <f t="shared" si="36"/>
        <v>6.811200000000001</v>
      </c>
      <c r="F276" s="53"/>
      <c r="G276" s="22"/>
      <c r="H276" s="21">
        <f t="shared" si="34"/>
        <v>0</v>
      </c>
      <c r="I276" s="53">
        <f t="shared" si="33"/>
        <v>0</v>
      </c>
      <c r="J276" s="22"/>
      <c r="K276" s="21">
        <f t="shared" si="35"/>
        <v>0</v>
      </c>
    </row>
    <row r="277" spans="1:11" ht="33" customHeight="1">
      <c r="A277" s="17">
        <f t="shared" si="31"/>
        <v>6</v>
      </c>
      <c r="B277" s="24" t="s">
        <v>405</v>
      </c>
      <c r="C277" s="24" t="s">
        <v>406</v>
      </c>
      <c r="D277" s="54" t="s">
        <v>13</v>
      </c>
      <c r="E277" s="52">
        <f t="shared" si="36"/>
        <v>7.251200000000002</v>
      </c>
      <c r="F277" s="53"/>
      <c r="G277" s="22"/>
      <c r="H277" s="21">
        <f t="shared" si="34"/>
        <v>0</v>
      </c>
      <c r="I277" s="53">
        <f t="shared" si="33"/>
        <v>0</v>
      </c>
      <c r="J277" s="22"/>
      <c r="K277" s="21">
        <f t="shared" si="35"/>
        <v>0</v>
      </c>
    </row>
    <row r="278" spans="1:11" ht="16.5">
      <c r="A278" s="17">
        <f aca="true" t="shared" si="37" ref="A278:A309">+IF(I278&gt;0,A277+1,A277)</f>
        <v>6</v>
      </c>
      <c r="B278" s="24" t="s">
        <v>407</v>
      </c>
      <c r="C278" s="24" t="s">
        <v>408</v>
      </c>
      <c r="D278" s="54" t="s">
        <v>13</v>
      </c>
      <c r="E278" s="52">
        <f t="shared" si="36"/>
        <v>5.492000000000001</v>
      </c>
      <c r="F278" s="53"/>
      <c r="G278" s="22"/>
      <c r="H278" s="21">
        <f t="shared" si="34"/>
        <v>0</v>
      </c>
      <c r="I278" s="53">
        <f t="shared" si="33"/>
        <v>0</v>
      </c>
      <c r="J278" s="22"/>
      <c r="K278" s="21">
        <f t="shared" si="35"/>
        <v>0</v>
      </c>
    </row>
    <row r="279" spans="1:11" ht="37.5" customHeight="1">
      <c r="A279" s="17">
        <f t="shared" si="37"/>
        <v>6</v>
      </c>
      <c r="B279" s="24" t="s">
        <v>409</v>
      </c>
      <c r="C279" s="24" t="s">
        <v>410</v>
      </c>
      <c r="D279" s="54" t="s">
        <v>13</v>
      </c>
      <c r="E279" s="52">
        <f t="shared" si="36"/>
        <v>5.492000000000001</v>
      </c>
      <c r="F279" s="53"/>
      <c r="G279" s="22"/>
      <c r="H279" s="21">
        <f t="shared" si="34"/>
        <v>0</v>
      </c>
      <c r="I279" s="53">
        <f t="shared" si="33"/>
        <v>0</v>
      </c>
      <c r="J279" s="22"/>
      <c r="K279" s="21">
        <f t="shared" si="35"/>
        <v>0</v>
      </c>
    </row>
    <row r="280" spans="1:11" ht="16.5">
      <c r="A280" s="17">
        <f t="shared" si="37"/>
        <v>6</v>
      </c>
      <c r="B280" s="24" t="s">
        <v>411</v>
      </c>
      <c r="C280" s="24" t="s">
        <v>412</v>
      </c>
      <c r="D280" s="54" t="s">
        <v>13</v>
      </c>
      <c r="E280" s="52">
        <f t="shared" si="36"/>
        <v>6.684000000000001</v>
      </c>
      <c r="F280" s="53"/>
      <c r="G280" s="22"/>
      <c r="H280" s="21">
        <f t="shared" si="34"/>
        <v>0</v>
      </c>
      <c r="I280" s="53">
        <f t="shared" si="33"/>
        <v>0</v>
      </c>
      <c r="J280" s="22"/>
      <c r="K280" s="21">
        <f t="shared" si="35"/>
        <v>0</v>
      </c>
    </row>
    <row r="281" spans="1:11" ht="16.5">
      <c r="A281" s="17">
        <f t="shared" si="37"/>
        <v>6</v>
      </c>
      <c r="B281" s="24" t="s">
        <v>413</v>
      </c>
      <c r="C281" s="24" t="s">
        <v>414</v>
      </c>
      <c r="D281" s="54" t="s">
        <v>13</v>
      </c>
      <c r="E281" s="52">
        <f t="shared" si="36"/>
        <v>6.684000000000001</v>
      </c>
      <c r="F281" s="53"/>
      <c r="G281" s="22"/>
      <c r="H281" s="21">
        <f t="shared" si="34"/>
        <v>0</v>
      </c>
      <c r="I281" s="53">
        <f t="shared" si="33"/>
        <v>0</v>
      </c>
      <c r="J281" s="22"/>
      <c r="K281" s="21">
        <f t="shared" si="35"/>
        <v>0</v>
      </c>
    </row>
    <row r="282" spans="1:11" ht="35.25" customHeight="1">
      <c r="A282" s="17">
        <f t="shared" si="37"/>
        <v>6</v>
      </c>
      <c r="B282" s="24" t="s">
        <v>415</v>
      </c>
      <c r="C282" s="24" t="s">
        <v>416</v>
      </c>
      <c r="D282" s="54" t="s">
        <v>13</v>
      </c>
      <c r="E282" s="52">
        <f t="shared" si="36"/>
        <v>7.251200000000002</v>
      </c>
      <c r="F282" s="53"/>
      <c r="G282" s="22"/>
      <c r="H282" s="21">
        <f t="shared" si="34"/>
        <v>0</v>
      </c>
      <c r="I282" s="53">
        <f t="shared" si="33"/>
        <v>0</v>
      </c>
      <c r="J282" s="22"/>
      <c r="K282" s="21">
        <f t="shared" si="35"/>
        <v>0</v>
      </c>
    </row>
    <row r="283" spans="1:11" ht="33.75" customHeight="1">
      <c r="A283" s="17">
        <f t="shared" si="37"/>
        <v>6</v>
      </c>
      <c r="B283" s="24" t="s">
        <v>417</v>
      </c>
      <c r="C283" s="24" t="s">
        <v>418</v>
      </c>
      <c r="D283" s="54" t="s">
        <v>13</v>
      </c>
      <c r="E283" s="52">
        <f t="shared" si="36"/>
        <v>7.251200000000002</v>
      </c>
      <c r="F283" s="53"/>
      <c r="G283" s="22"/>
      <c r="H283" s="21">
        <f t="shared" si="34"/>
        <v>0</v>
      </c>
      <c r="I283" s="53">
        <f t="shared" si="33"/>
        <v>0</v>
      </c>
      <c r="J283" s="22"/>
      <c r="K283" s="21">
        <f t="shared" si="35"/>
        <v>0</v>
      </c>
    </row>
    <row r="284" spans="1:11" ht="33.75" customHeight="1">
      <c r="A284" s="17">
        <f t="shared" si="37"/>
        <v>6</v>
      </c>
      <c r="B284" s="24" t="s">
        <v>419</v>
      </c>
      <c r="C284" s="24" t="s">
        <v>420</v>
      </c>
      <c r="D284" s="54" t="s">
        <v>13</v>
      </c>
      <c r="E284" s="52">
        <f t="shared" si="36"/>
        <v>7.545999999999999</v>
      </c>
      <c r="F284" s="53"/>
      <c r="G284" s="22"/>
      <c r="H284" s="21">
        <f t="shared" si="34"/>
        <v>0</v>
      </c>
      <c r="I284" s="53">
        <f t="shared" si="33"/>
        <v>0</v>
      </c>
      <c r="J284" s="22"/>
      <c r="K284" s="21">
        <f t="shared" si="35"/>
        <v>0</v>
      </c>
    </row>
    <row r="285" spans="1:11" ht="33" customHeight="1">
      <c r="A285" s="17">
        <f t="shared" si="37"/>
        <v>6</v>
      </c>
      <c r="B285" s="24" t="s">
        <v>421</v>
      </c>
      <c r="C285" s="24" t="s">
        <v>422</v>
      </c>
      <c r="D285" s="54" t="s">
        <v>13</v>
      </c>
      <c r="E285" s="52">
        <f t="shared" si="36"/>
        <v>7.545999999999999</v>
      </c>
      <c r="F285" s="53"/>
      <c r="G285" s="22"/>
      <c r="H285" s="21">
        <f t="shared" si="34"/>
        <v>0</v>
      </c>
      <c r="I285" s="53">
        <f t="shared" si="33"/>
        <v>0</v>
      </c>
      <c r="J285" s="22"/>
      <c r="K285" s="21">
        <f t="shared" si="35"/>
        <v>0</v>
      </c>
    </row>
    <row r="286" spans="1:11" ht="16.5">
      <c r="A286" s="17">
        <f t="shared" si="37"/>
        <v>6</v>
      </c>
      <c r="B286" s="24" t="s">
        <v>423</v>
      </c>
      <c r="C286" s="24" t="s">
        <v>424</v>
      </c>
      <c r="D286" s="54" t="s">
        <v>13</v>
      </c>
      <c r="E286" s="52">
        <f t="shared" si="36"/>
        <v>4.444000000000001</v>
      </c>
      <c r="F286" s="53"/>
      <c r="G286" s="22"/>
      <c r="H286" s="21">
        <f t="shared" si="34"/>
        <v>0</v>
      </c>
      <c r="I286" s="53">
        <f t="shared" si="33"/>
        <v>0</v>
      </c>
      <c r="J286" s="22"/>
      <c r="K286" s="21">
        <f t="shared" si="35"/>
        <v>0</v>
      </c>
    </row>
    <row r="287" spans="1:11" ht="16.5">
      <c r="A287" s="17">
        <f t="shared" si="37"/>
        <v>6</v>
      </c>
      <c r="B287" s="24" t="s">
        <v>425</v>
      </c>
      <c r="C287" s="24" t="s">
        <v>426</v>
      </c>
      <c r="D287" s="54" t="s">
        <v>13</v>
      </c>
      <c r="E287" s="52">
        <f t="shared" si="36"/>
        <v>4.444000000000001</v>
      </c>
      <c r="F287" s="53"/>
      <c r="G287" s="22"/>
      <c r="H287" s="21">
        <f t="shared" si="34"/>
        <v>0</v>
      </c>
      <c r="I287" s="53">
        <f t="shared" si="33"/>
        <v>0</v>
      </c>
      <c r="J287" s="22"/>
      <c r="K287" s="21">
        <f t="shared" si="35"/>
        <v>0</v>
      </c>
    </row>
    <row r="288" spans="1:11" ht="16.5">
      <c r="A288" s="17">
        <f t="shared" si="37"/>
        <v>6</v>
      </c>
      <c r="B288" s="24" t="s">
        <v>427</v>
      </c>
      <c r="C288" s="24" t="s">
        <v>428</v>
      </c>
      <c r="D288" s="54" t="s">
        <v>13</v>
      </c>
      <c r="E288" s="52">
        <f t="shared" si="36"/>
        <v>6.811200000000001</v>
      </c>
      <c r="F288" s="53"/>
      <c r="G288" s="22"/>
      <c r="H288" s="21">
        <f t="shared" si="34"/>
        <v>0</v>
      </c>
      <c r="I288" s="53">
        <f t="shared" si="33"/>
        <v>0</v>
      </c>
      <c r="J288" s="22"/>
      <c r="K288" s="21">
        <f t="shared" si="35"/>
        <v>0</v>
      </c>
    </row>
    <row r="289" spans="1:11" ht="16.5">
      <c r="A289" s="17">
        <f t="shared" si="37"/>
        <v>6</v>
      </c>
      <c r="B289" s="24" t="s">
        <v>429</v>
      </c>
      <c r="C289" s="24" t="s">
        <v>430</v>
      </c>
      <c r="D289" s="54" t="s">
        <v>13</v>
      </c>
      <c r="E289" s="52">
        <f t="shared" si="36"/>
        <v>6.811200000000001</v>
      </c>
      <c r="F289" s="53"/>
      <c r="G289" s="22"/>
      <c r="H289" s="21">
        <f t="shared" si="34"/>
        <v>0</v>
      </c>
      <c r="I289" s="53">
        <f t="shared" si="33"/>
        <v>0</v>
      </c>
      <c r="J289" s="22"/>
      <c r="K289" s="21">
        <f t="shared" si="35"/>
        <v>0</v>
      </c>
    </row>
    <row r="290" spans="1:11" ht="38.25" customHeight="1">
      <c r="A290" s="17">
        <f t="shared" si="37"/>
        <v>6</v>
      </c>
      <c r="B290" s="24" t="s">
        <v>431</v>
      </c>
      <c r="C290" s="24" t="s">
        <v>432</v>
      </c>
      <c r="D290" s="54" t="s">
        <v>13</v>
      </c>
      <c r="E290" s="52">
        <f>E258*2</f>
        <v>19.1</v>
      </c>
      <c r="F290" s="53"/>
      <c r="G290" s="22"/>
      <c r="H290" s="21">
        <f t="shared" si="34"/>
        <v>0</v>
      </c>
      <c r="I290" s="53">
        <f t="shared" si="33"/>
        <v>0</v>
      </c>
      <c r="J290" s="22"/>
      <c r="K290" s="21">
        <f t="shared" si="35"/>
        <v>0</v>
      </c>
    </row>
    <row r="291" spans="1:11" ht="38.25" customHeight="1">
      <c r="A291" s="17">
        <f t="shared" si="37"/>
        <v>6</v>
      </c>
      <c r="B291" s="24" t="s">
        <v>433</v>
      </c>
      <c r="C291" s="24" t="s">
        <v>434</v>
      </c>
      <c r="D291" s="54" t="s">
        <v>13</v>
      </c>
      <c r="E291" s="52">
        <f aca="true" t="shared" si="38" ref="E291:E305">E259*2</f>
        <v>21.82</v>
      </c>
      <c r="F291" s="53"/>
      <c r="G291" s="22"/>
      <c r="H291" s="21">
        <f t="shared" si="34"/>
        <v>0</v>
      </c>
      <c r="I291" s="53">
        <f t="shared" si="33"/>
        <v>0</v>
      </c>
      <c r="J291" s="22"/>
      <c r="K291" s="21">
        <f t="shared" si="35"/>
        <v>0</v>
      </c>
    </row>
    <row r="292" spans="1:11" ht="33.75" customHeight="1">
      <c r="A292" s="17">
        <f t="shared" si="37"/>
        <v>6</v>
      </c>
      <c r="B292" s="24" t="s">
        <v>435</v>
      </c>
      <c r="C292" s="24" t="s">
        <v>436</v>
      </c>
      <c r="D292" s="54" t="s">
        <v>13</v>
      </c>
      <c r="E292" s="52">
        <f t="shared" si="38"/>
        <v>34.056000000000004</v>
      </c>
      <c r="F292" s="53"/>
      <c r="G292" s="22"/>
      <c r="H292" s="21">
        <f t="shared" si="34"/>
        <v>0</v>
      </c>
      <c r="I292" s="53">
        <f t="shared" si="33"/>
        <v>0</v>
      </c>
      <c r="J292" s="22"/>
      <c r="K292" s="21">
        <f t="shared" si="35"/>
        <v>0</v>
      </c>
    </row>
    <row r="293" spans="1:11" ht="33" customHeight="1">
      <c r="A293" s="17">
        <f t="shared" si="37"/>
        <v>6</v>
      </c>
      <c r="B293" s="24" t="s">
        <v>437</v>
      </c>
      <c r="C293" s="24" t="s">
        <v>438</v>
      </c>
      <c r="D293" s="54" t="s">
        <v>13</v>
      </c>
      <c r="E293" s="52">
        <f t="shared" si="38"/>
        <v>36.25600000000001</v>
      </c>
      <c r="F293" s="53"/>
      <c r="G293" s="22"/>
      <c r="H293" s="21">
        <f t="shared" si="34"/>
        <v>0</v>
      </c>
      <c r="I293" s="53">
        <f t="shared" si="33"/>
        <v>0</v>
      </c>
      <c r="J293" s="22"/>
      <c r="K293" s="21">
        <f t="shared" si="35"/>
        <v>0</v>
      </c>
    </row>
    <row r="294" spans="1:11" ht="33">
      <c r="A294" s="17">
        <f t="shared" si="37"/>
        <v>6</v>
      </c>
      <c r="B294" s="24" t="s">
        <v>439</v>
      </c>
      <c r="C294" s="24" t="s">
        <v>440</v>
      </c>
      <c r="D294" s="54" t="s">
        <v>13</v>
      </c>
      <c r="E294" s="52">
        <f t="shared" si="38"/>
        <v>27.46</v>
      </c>
      <c r="F294" s="53"/>
      <c r="G294" s="22"/>
      <c r="H294" s="21">
        <f t="shared" si="34"/>
        <v>0</v>
      </c>
      <c r="I294" s="53">
        <f t="shared" si="33"/>
        <v>0</v>
      </c>
      <c r="J294" s="22"/>
      <c r="K294" s="21">
        <f t="shared" si="35"/>
        <v>0</v>
      </c>
    </row>
    <row r="295" spans="1:11" ht="33">
      <c r="A295" s="17">
        <f t="shared" si="37"/>
        <v>6</v>
      </c>
      <c r="B295" s="24" t="s">
        <v>441</v>
      </c>
      <c r="C295" s="24" t="s">
        <v>442</v>
      </c>
      <c r="D295" s="54" t="s">
        <v>13</v>
      </c>
      <c r="E295" s="52">
        <f t="shared" si="38"/>
        <v>27.46</v>
      </c>
      <c r="F295" s="53"/>
      <c r="G295" s="22"/>
      <c r="H295" s="21">
        <f t="shared" si="34"/>
        <v>0</v>
      </c>
      <c r="I295" s="53">
        <f t="shared" si="33"/>
        <v>0</v>
      </c>
      <c r="J295" s="22"/>
      <c r="K295" s="21">
        <f t="shared" si="35"/>
        <v>0</v>
      </c>
    </row>
    <row r="296" spans="1:11" ht="33">
      <c r="A296" s="17">
        <f t="shared" si="37"/>
        <v>6</v>
      </c>
      <c r="B296" s="24" t="s">
        <v>443</v>
      </c>
      <c r="C296" s="24" t="s">
        <v>444</v>
      </c>
      <c r="D296" s="54" t="s">
        <v>13</v>
      </c>
      <c r="E296" s="52">
        <f t="shared" si="38"/>
        <v>33.42</v>
      </c>
      <c r="F296" s="53"/>
      <c r="G296" s="22"/>
      <c r="H296" s="21">
        <f t="shared" si="34"/>
        <v>0</v>
      </c>
      <c r="I296" s="53">
        <f t="shared" si="33"/>
        <v>0</v>
      </c>
      <c r="J296" s="22"/>
      <c r="K296" s="21">
        <f t="shared" si="35"/>
        <v>0</v>
      </c>
    </row>
    <row r="297" spans="1:11" ht="33">
      <c r="A297" s="17">
        <f t="shared" si="37"/>
        <v>6</v>
      </c>
      <c r="B297" s="24" t="s">
        <v>445</v>
      </c>
      <c r="C297" s="24" t="s">
        <v>446</v>
      </c>
      <c r="D297" s="54" t="s">
        <v>13</v>
      </c>
      <c r="E297" s="52">
        <f t="shared" si="38"/>
        <v>33.42</v>
      </c>
      <c r="F297" s="53"/>
      <c r="G297" s="22"/>
      <c r="H297" s="21">
        <f t="shared" si="34"/>
        <v>0</v>
      </c>
      <c r="I297" s="53">
        <f t="shared" si="33"/>
        <v>0</v>
      </c>
      <c r="J297" s="22"/>
      <c r="K297" s="21">
        <f t="shared" si="35"/>
        <v>0</v>
      </c>
    </row>
    <row r="298" spans="1:11" ht="35.25" customHeight="1">
      <c r="A298" s="17">
        <f t="shared" si="37"/>
        <v>6</v>
      </c>
      <c r="B298" s="24" t="s">
        <v>447</v>
      </c>
      <c r="C298" s="24" t="s">
        <v>448</v>
      </c>
      <c r="D298" s="54" t="s">
        <v>13</v>
      </c>
      <c r="E298" s="52">
        <f t="shared" si="38"/>
        <v>36.25600000000001</v>
      </c>
      <c r="F298" s="53"/>
      <c r="G298" s="22"/>
      <c r="H298" s="21">
        <f t="shared" si="34"/>
        <v>0</v>
      </c>
      <c r="I298" s="53">
        <f t="shared" si="33"/>
        <v>0</v>
      </c>
      <c r="J298" s="22"/>
      <c r="K298" s="21">
        <f t="shared" si="35"/>
        <v>0</v>
      </c>
    </row>
    <row r="299" spans="1:11" ht="33.75" customHeight="1">
      <c r="A299" s="17">
        <f t="shared" si="37"/>
        <v>6</v>
      </c>
      <c r="B299" s="24" t="s">
        <v>449</v>
      </c>
      <c r="C299" s="24" t="s">
        <v>450</v>
      </c>
      <c r="D299" s="54" t="s">
        <v>13</v>
      </c>
      <c r="E299" s="52">
        <f t="shared" si="38"/>
        <v>36.25600000000001</v>
      </c>
      <c r="F299" s="53"/>
      <c r="G299" s="22"/>
      <c r="H299" s="21">
        <f t="shared" si="34"/>
        <v>0</v>
      </c>
      <c r="I299" s="53">
        <f t="shared" si="33"/>
        <v>0</v>
      </c>
      <c r="J299" s="22"/>
      <c r="K299" s="21">
        <f t="shared" si="35"/>
        <v>0</v>
      </c>
    </row>
    <row r="300" spans="1:11" ht="33.75" customHeight="1">
      <c r="A300" s="17">
        <f t="shared" si="37"/>
        <v>6</v>
      </c>
      <c r="B300" s="24" t="s">
        <v>451</v>
      </c>
      <c r="C300" s="24" t="s">
        <v>452</v>
      </c>
      <c r="D300" s="54" t="s">
        <v>13</v>
      </c>
      <c r="E300" s="52">
        <f t="shared" si="38"/>
        <v>37.73</v>
      </c>
      <c r="F300" s="53"/>
      <c r="G300" s="22"/>
      <c r="H300" s="21">
        <f t="shared" si="34"/>
        <v>0</v>
      </c>
      <c r="I300" s="53">
        <f t="shared" si="33"/>
        <v>0</v>
      </c>
      <c r="J300" s="22"/>
      <c r="K300" s="21">
        <f t="shared" si="35"/>
        <v>0</v>
      </c>
    </row>
    <row r="301" spans="1:11" ht="33" customHeight="1">
      <c r="A301" s="17">
        <f t="shared" si="37"/>
        <v>6</v>
      </c>
      <c r="B301" s="24" t="s">
        <v>453</v>
      </c>
      <c r="C301" s="24" t="s">
        <v>454</v>
      </c>
      <c r="D301" s="54" t="s">
        <v>13</v>
      </c>
      <c r="E301" s="52">
        <f t="shared" si="38"/>
        <v>37.73</v>
      </c>
      <c r="F301" s="53"/>
      <c r="G301" s="22"/>
      <c r="H301" s="21">
        <f t="shared" si="34"/>
        <v>0</v>
      </c>
      <c r="I301" s="53">
        <f t="shared" si="33"/>
        <v>0</v>
      </c>
      <c r="J301" s="22"/>
      <c r="K301" s="21">
        <f t="shared" si="35"/>
        <v>0</v>
      </c>
    </row>
    <row r="302" spans="1:11" ht="33">
      <c r="A302" s="17">
        <f t="shared" si="37"/>
        <v>6</v>
      </c>
      <c r="B302" s="24" t="s">
        <v>455</v>
      </c>
      <c r="C302" s="24" t="s">
        <v>456</v>
      </c>
      <c r="D302" s="54" t="s">
        <v>13</v>
      </c>
      <c r="E302" s="52">
        <f t="shared" si="38"/>
        <v>22.220000000000002</v>
      </c>
      <c r="F302" s="53"/>
      <c r="G302" s="22"/>
      <c r="H302" s="21">
        <f t="shared" si="34"/>
        <v>0</v>
      </c>
      <c r="I302" s="53">
        <f t="shared" si="33"/>
        <v>0</v>
      </c>
      <c r="J302" s="22"/>
      <c r="K302" s="21">
        <f t="shared" si="35"/>
        <v>0</v>
      </c>
    </row>
    <row r="303" spans="1:11" ht="33">
      <c r="A303" s="17">
        <f t="shared" si="37"/>
        <v>6</v>
      </c>
      <c r="B303" s="24" t="s">
        <v>457</v>
      </c>
      <c r="C303" s="24" t="s">
        <v>458</v>
      </c>
      <c r="D303" s="54" t="s">
        <v>13</v>
      </c>
      <c r="E303" s="52">
        <f t="shared" si="38"/>
        <v>22.220000000000002</v>
      </c>
      <c r="F303" s="53"/>
      <c r="G303" s="22"/>
      <c r="H303" s="21">
        <f t="shared" si="34"/>
        <v>0</v>
      </c>
      <c r="I303" s="53">
        <f t="shared" si="33"/>
        <v>0</v>
      </c>
      <c r="J303" s="22"/>
      <c r="K303" s="21">
        <f t="shared" si="35"/>
        <v>0</v>
      </c>
    </row>
    <row r="304" spans="1:11" ht="33">
      <c r="A304" s="17">
        <f t="shared" si="37"/>
        <v>6</v>
      </c>
      <c r="B304" s="24" t="s">
        <v>459</v>
      </c>
      <c r="C304" s="24" t="s">
        <v>460</v>
      </c>
      <c r="D304" s="54" t="s">
        <v>13</v>
      </c>
      <c r="E304" s="52">
        <f t="shared" si="38"/>
        <v>34.056000000000004</v>
      </c>
      <c r="F304" s="53"/>
      <c r="G304" s="22"/>
      <c r="H304" s="21">
        <f t="shared" si="34"/>
        <v>0</v>
      </c>
      <c r="I304" s="53">
        <f t="shared" si="33"/>
        <v>0</v>
      </c>
      <c r="J304" s="22"/>
      <c r="K304" s="21">
        <f t="shared" si="35"/>
        <v>0</v>
      </c>
    </row>
    <row r="305" spans="1:11" ht="33">
      <c r="A305" s="17">
        <f t="shared" si="37"/>
        <v>6</v>
      </c>
      <c r="B305" s="24" t="s">
        <v>461</v>
      </c>
      <c r="C305" s="24" t="s">
        <v>462</v>
      </c>
      <c r="D305" s="54" t="s">
        <v>13</v>
      </c>
      <c r="E305" s="52">
        <f t="shared" si="38"/>
        <v>34.056000000000004</v>
      </c>
      <c r="F305" s="53"/>
      <c r="G305" s="22"/>
      <c r="H305" s="21">
        <f t="shared" si="34"/>
        <v>0</v>
      </c>
      <c r="I305" s="53">
        <f t="shared" si="33"/>
        <v>0</v>
      </c>
      <c r="J305" s="22"/>
      <c r="K305" s="21">
        <f t="shared" si="35"/>
        <v>0</v>
      </c>
    </row>
    <row r="306" spans="1:11" ht="16.5">
      <c r="A306" s="17">
        <f t="shared" si="37"/>
        <v>6</v>
      </c>
      <c r="B306" s="24" t="s">
        <v>463</v>
      </c>
      <c r="C306" s="24" t="s">
        <v>464</v>
      </c>
      <c r="D306" s="54" t="s">
        <v>13</v>
      </c>
      <c r="E306" s="52">
        <f>31.31*0.8</f>
        <v>25.048000000000002</v>
      </c>
      <c r="F306" s="53"/>
      <c r="G306" s="22"/>
      <c r="H306" s="21">
        <f t="shared" si="34"/>
        <v>0</v>
      </c>
      <c r="I306" s="53">
        <f t="shared" si="33"/>
        <v>0</v>
      </c>
      <c r="J306" s="22"/>
      <c r="K306" s="21">
        <f t="shared" si="35"/>
        <v>0</v>
      </c>
    </row>
    <row r="307" spans="1:11" ht="16.5">
      <c r="A307" s="17">
        <f t="shared" si="37"/>
        <v>6</v>
      </c>
      <c r="B307" s="24" t="s">
        <v>465</v>
      </c>
      <c r="C307" s="24" t="s">
        <v>466</v>
      </c>
      <c r="D307" s="54" t="s">
        <v>13</v>
      </c>
      <c r="E307" s="52">
        <v>25.05</v>
      </c>
      <c r="F307" s="53"/>
      <c r="G307" s="22"/>
      <c r="H307" s="21">
        <f t="shared" si="34"/>
        <v>0</v>
      </c>
      <c r="I307" s="53">
        <f t="shared" si="33"/>
        <v>0</v>
      </c>
      <c r="J307" s="22"/>
      <c r="K307" s="21">
        <f t="shared" si="35"/>
        <v>0</v>
      </c>
    </row>
    <row r="308" spans="1:11" ht="16.5">
      <c r="A308" s="17">
        <f t="shared" si="37"/>
        <v>6</v>
      </c>
      <c r="B308" s="24" t="s">
        <v>467</v>
      </c>
      <c r="C308" s="24" t="s">
        <v>468</v>
      </c>
      <c r="D308" s="54" t="s">
        <v>13</v>
      </c>
      <c r="E308" s="52">
        <f>33.55*0.8</f>
        <v>26.84</v>
      </c>
      <c r="F308" s="53"/>
      <c r="G308" s="22"/>
      <c r="H308" s="21">
        <f t="shared" si="34"/>
        <v>0</v>
      </c>
      <c r="I308" s="53">
        <f t="shared" si="33"/>
        <v>0</v>
      </c>
      <c r="J308" s="22"/>
      <c r="K308" s="21">
        <f t="shared" si="35"/>
        <v>0</v>
      </c>
    </row>
    <row r="309" spans="1:11" ht="16.5">
      <c r="A309" s="17">
        <f t="shared" si="37"/>
        <v>6</v>
      </c>
      <c r="B309" s="24" t="s">
        <v>469</v>
      </c>
      <c r="C309" s="24" t="s">
        <v>470</v>
      </c>
      <c r="D309" s="54" t="s">
        <v>13</v>
      </c>
      <c r="E309" s="52">
        <v>26.84</v>
      </c>
      <c r="F309" s="53"/>
      <c r="G309" s="22"/>
      <c r="H309" s="21">
        <f t="shared" si="34"/>
        <v>0</v>
      </c>
      <c r="I309" s="53">
        <f t="shared" si="33"/>
        <v>0</v>
      </c>
      <c r="J309" s="22"/>
      <c r="K309" s="21">
        <f t="shared" si="35"/>
        <v>0</v>
      </c>
    </row>
    <row r="310" spans="1:11" ht="16.5">
      <c r="A310" s="17">
        <f aca="true" t="shared" si="39" ref="A310:A319">+IF(I310&gt;0,A309+1,A309)</f>
        <v>6</v>
      </c>
      <c r="B310" s="24" t="s">
        <v>471</v>
      </c>
      <c r="C310" s="24" t="s">
        <v>472</v>
      </c>
      <c r="D310" s="54" t="s">
        <v>13</v>
      </c>
      <c r="E310" s="52">
        <v>25.05</v>
      </c>
      <c r="F310" s="53"/>
      <c r="G310" s="22"/>
      <c r="H310" s="21">
        <f t="shared" si="34"/>
        <v>0</v>
      </c>
      <c r="I310" s="53">
        <f t="shared" si="33"/>
        <v>0</v>
      </c>
      <c r="J310" s="22"/>
      <c r="K310" s="21">
        <f t="shared" si="35"/>
        <v>0</v>
      </c>
    </row>
    <row r="311" spans="1:11" ht="16.5">
      <c r="A311" s="17">
        <f t="shared" si="39"/>
        <v>6</v>
      </c>
      <c r="B311" s="24" t="s">
        <v>473</v>
      </c>
      <c r="C311" s="24" t="s">
        <v>474</v>
      </c>
      <c r="D311" s="54" t="s">
        <v>13</v>
      </c>
      <c r="E311" s="52">
        <v>25.05</v>
      </c>
      <c r="F311" s="53"/>
      <c r="G311" s="22"/>
      <c r="H311" s="21">
        <f t="shared" si="34"/>
        <v>0</v>
      </c>
      <c r="I311" s="53">
        <f t="shared" si="33"/>
        <v>0</v>
      </c>
      <c r="J311" s="22"/>
      <c r="K311" s="21">
        <f t="shared" si="35"/>
        <v>0</v>
      </c>
    </row>
    <row r="312" spans="1:11" ht="16.5">
      <c r="A312" s="17">
        <f t="shared" si="39"/>
        <v>6</v>
      </c>
      <c r="B312" s="24" t="s">
        <v>475</v>
      </c>
      <c r="C312" s="24" t="s">
        <v>476</v>
      </c>
      <c r="D312" s="54" t="s">
        <v>13</v>
      </c>
      <c r="E312" s="52">
        <v>26.84</v>
      </c>
      <c r="F312" s="53"/>
      <c r="G312" s="22"/>
      <c r="H312" s="21">
        <f t="shared" si="34"/>
        <v>0</v>
      </c>
      <c r="I312" s="53">
        <f t="shared" si="33"/>
        <v>0</v>
      </c>
      <c r="J312" s="22"/>
      <c r="K312" s="21">
        <f t="shared" si="35"/>
        <v>0</v>
      </c>
    </row>
    <row r="313" spans="1:11" ht="16.5">
      <c r="A313" s="17">
        <f t="shared" si="39"/>
        <v>6</v>
      </c>
      <c r="B313" s="24" t="s">
        <v>477</v>
      </c>
      <c r="C313" s="24" t="s">
        <v>478</v>
      </c>
      <c r="D313" s="54" t="s">
        <v>13</v>
      </c>
      <c r="E313" s="52">
        <v>26.84</v>
      </c>
      <c r="F313" s="53"/>
      <c r="G313" s="22"/>
      <c r="H313" s="21">
        <f t="shared" si="34"/>
        <v>0</v>
      </c>
      <c r="I313" s="53">
        <f t="shared" si="33"/>
        <v>0</v>
      </c>
      <c r="J313" s="22"/>
      <c r="K313" s="21">
        <f t="shared" si="35"/>
        <v>0</v>
      </c>
    </row>
    <row r="314" spans="1:11" ht="40.5" customHeight="1">
      <c r="A314" s="17">
        <f t="shared" si="39"/>
        <v>6</v>
      </c>
      <c r="B314" s="24" t="s">
        <v>479</v>
      </c>
      <c r="C314" s="24" t="s">
        <v>480</v>
      </c>
      <c r="D314" s="54" t="s">
        <v>13</v>
      </c>
      <c r="E314" s="52">
        <f>19.65*0.8</f>
        <v>15.719999999999999</v>
      </c>
      <c r="F314" s="53"/>
      <c r="G314" s="22"/>
      <c r="H314" s="21">
        <f t="shared" si="34"/>
        <v>0</v>
      </c>
      <c r="I314" s="53">
        <f t="shared" si="33"/>
        <v>0</v>
      </c>
      <c r="J314" s="22"/>
      <c r="K314" s="21">
        <f t="shared" si="35"/>
        <v>0</v>
      </c>
    </row>
    <row r="315" spans="1:11" ht="40.5" customHeight="1">
      <c r="A315" s="17">
        <f t="shared" si="39"/>
        <v>6</v>
      </c>
      <c r="B315" s="24" t="s">
        <v>481</v>
      </c>
      <c r="C315" s="24" t="s">
        <v>482</v>
      </c>
      <c r="D315" s="54" t="s">
        <v>13</v>
      </c>
      <c r="E315" s="52">
        <v>15.72</v>
      </c>
      <c r="F315" s="53"/>
      <c r="G315" s="22"/>
      <c r="H315" s="21">
        <f t="shared" si="34"/>
        <v>0</v>
      </c>
      <c r="I315" s="53">
        <f t="shared" si="33"/>
        <v>0</v>
      </c>
      <c r="J315" s="22"/>
      <c r="K315" s="21">
        <f t="shared" si="35"/>
        <v>0</v>
      </c>
    </row>
    <row r="316" spans="1:11" ht="40.5" customHeight="1">
      <c r="A316" s="17">
        <f t="shared" si="39"/>
        <v>6</v>
      </c>
      <c r="B316" s="24" t="s">
        <v>483</v>
      </c>
      <c r="C316" s="24" t="s">
        <v>484</v>
      </c>
      <c r="D316" s="54" t="s">
        <v>13</v>
      </c>
      <c r="E316" s="52">
        <f>20.69*0.8</f>
        <v>16.552000000000003</v>
      </c>
      <c r="F316" s="53"/>
      <c r="G316" s="22"/>
      <c r="H316" s="21">
        <f t="shared" si="34"/>
        <v>0</v>
      </c>
      <c r="I316" s="53">
        <f t="shared" si="33"/>
        <v>0</v>
      </c>
      <c r="J316" s="22"/>
      <c r="K316" s="21">
        <f t="shared" si="35"/>
        <v>0</v>
      </c>
    </row>
    <row r="317" spans="1:11" ht="40.5" customHeight="1">
      <c r="A317" s="17">
        <f t="shared" si="39"/>
        <v>6</v>
      </c>
      <c r="B317" s="24" t="s">
        <v>485</v>
      </c>
      <c r="C317" s="24" t="s">
        <v>486</v>
      </c>
      <c r="D317" s="54" t="s">
        <v>13</v>
      </c>
      <c r="E317" s="52">
        <v>16.55</v>
      </c>
      <c r="F317" s="53"/>
      <c r="G317" s="22"/>
      <c r="H317" s="21">
        <f t="shared" si="34"/>
        <v>0</v>
      </c>
      <c r="I317" s="53">
        <f aca="true" t="shared" si="40" ref="I317:I383">+F317</f>
        <v>0</v>
      </c>
      <c r="J317" s="22"/>
      <c r="K317" s="21">
        <f t="shared" si="35"/>
        <v>0</v>
      </c>
    </row>
    <row r="318" spans="1:11" ht="40.5" customHeight="1">
      <c r="A318" s="17">
        <f t="shared" si="39"/>
        <v>6</v>
      </c>
      <c r="B318" s="24" t="s">
        <v>487</v>
      </c>
      <c r="C318" s="24" t="s">
        <v>488</v>
      </c>
      <c r="D318" s="54" t="s">
        <v>13</v>
      </c>
      <c r="E318" s="52">
        <v>16.55</v>
      </c>
      <c r="F318" s="53"/>
      <c r="G318" s="22"/>
      <c r="H318" s="21">
        <f t="shared" si="34"/>
        <v>0</v>
      </c>
      <c r="I318" s="53">
        <f t="shared" si="40"/>
        <v>0</v>
      </c>
      <c r="J318" s="22"/>
      <c r="K318" s="21">
        <f t="shared" si="35"/>
        <v>0</v>
      </c>
    </row>
    <row r="319" spans="1:11" ht="37.5" customHeight="1">
      <c r="A319" s="17">
        <f t="shared" si="39"/>
        <v>6</v>
      </c>
      <c r="B319" s="24" t="s">
        <v>489</v>
      </c>
      <c r="C319" s="24" t="s">
        <v>490</v>
      </c>
      <c r="D319" s="54" t="s">
        <v>13</v>
      </c>
      <c r="E319" s="52">
        <f>11.11*2</f>
        <v>22.22</v>
      </c>
      <c r="F319" s="53"/>
      <c r="G319" s="22"/>
      <c r="H319" s="21">
        <f t="shared" si="34"/>
        <v>0</v>
      </c>
      <c r="I319" s="53">
        <f t="shared" si="40"/>
        <v>0</v>
      </c>
      <c r="J319" s="22"/>
      <c r="K319" s="21">
        <f t="shared" si="35"/>
        <v>0</v>
      </c>
    </row>
    <row r="320" spans="1:11" ht="37.5" customHeight="1">
      <c r="A320" s="17"/>
      <c r="B320" s="24" t="s">
        <v>491</v>
      </c>
      <c r="C320" s="24" t="s">
        <v>492</v>
      </c>
      <c r="D320" s="54" t="s">
        <v>13</v>
      </c>
      <c r="E320" s="52">
        <v>22.22</v>
      </c>
      <c r="F320" s="53"/>
      <c r="G320" s="22"/>
      <c r="H320" s="21">
        <f aca="true" t="shared" si="41" ref="H320:H383">+ROUND((F320+G320)*E320,2)</f>
        <v>0</v>
      </c>
      <c r="I320" s="53">
        <f t="shared" si="40"/>
        <v>0</v>
      </c>
      <c r="J320" s="22"/>
      <c r="K320" s="21">
        <f aca="true" t="shared" si="42" ref="K320:K383">+ROUND((I320+J320)*E320,2)</f>
        <v>0</v>
      </c>
    </row>
    <row r="321" spans="1:11" ht="39" customHeight="1">
      <c r="A321" s="17">
        <f>+IF(I321&gt;0,A319+1,A319)</f>
        <v>6</v>
      </c>
      <c r="B321" s="24" t="s">
        <v>493</v>
      </c>
      <c r="C321" s="24" t="s">
        <v>494</v>
      </c>
      <c r="D321" s="54" t="s">
        <v>13</v>
      </c>
      <c r="E321" s="52">
        <f>13.73*2</f>
        <v>27.46</v>
      </c>
      <c r="F321" s="53"/>
      <c r="G321" s="22"/>
      <c r="H321" s="21">
        <f t="shared" si="41"/>
        <v>0</v>
      </c>
      <c r="I321" s="53">
        <f t="shared" si="40"/>
        <v>0</v>
      </c>
      <c r="J321" s="22"/>
      <c r="K321" s="21">
        <f t="shared" si="42"/>
        <v>0</v>
      </c>
    </row>
    <row r="322" spans="1:11" ht="39" customHeight="1">
      <c r="A322" s="17"/>
      <c r="B322" s="24" t="s">
        <v>495</v>
      </c>
      <c r="C322" s="24" t="s">
        <v>496</v>
      </c>
      <c r="D322" s="54" t="s">
        <v>13</v>
      </c>
      <c r="E322" s="52">
        <v>27.46</v>
      </c>
      <c r="F322" s="53"/>
      <c r="G322" s="22"/>
      <c r="H322" s="21">
        <f t="shared" si="41"/>
        <v>0</v>
      </c>
      <c r="I322" s="53">
        <f t="shared" si="40"/>
        <v>0</v>
      </c>
      <c r="J322" s="22"/>
      <c r="K322" s="21">
        <f t="shared" si="42"/>
        <v>0</v>
      </c>
    </row>
    <row r="323" spans="1:11" ht="39" customHeight="1">
      <c r="A323" s="17">
        <f>+IF(I323&gt;0,A321+1,A321)</f>
        <v>6</v>
      </c>
      <c r="B323" s="24" t="s">
        <v>497</v>
      </c>
      <c r="C323" s="24" t="s">
        <v>498</v>
      </c>
      <c r="D323" s="54" t="s">
        <v>13</v>
      </c>
      <c r="E323" s="52">
        <f>E272*2</f>
        <v>34.056000000000004</v>
      </c>
      <c r="F323" s="53"/>
      <c r="G323" s="22"/>
      <c r="H323" s="21">
        <f t="shared" si="41"/>
        <v>0</v>
      </c>
      <c r="I323" s="53">
        <f t="shared" si="40"/>
        <v>0</v>
      </c>
      <c r="J323" s="22"/>
      <c r="K323" s="21">
        <f t="shared" si="42"/>
        <v>0</v>
      </c>
    </row>
    <row r="324" spans="1:11" ht="39" customHeight="1">
      <c r="A324" s="17"/>
      <c r="B324" s="24" t="s">
        <v>499</v>
      </c>
      <c r="C324" s="24" t="s">
        <v>500</v>
      </c>
      <c r="D324" s="54" t="s">
        <v>13</v>
      </c>
      <c r="E324" s="52">
        <v>34.06</v>
      </c>
      <c r="F324" s="53"/>
      <c r="G324" s="22"/>
      <c r="H324" s="21">
        <f t="shared" si="41"/>
        <v>0</v>
      </c>
      <c r="I324" s="53">
        <f t="shared" si="40"/>
        <v>0</v>
      </c>
      <c r="J324" s="22"/>
      <c r="K324" s="21">
        <f t="shared" si="42"/>
        <v>0</v>
      </c>
    </row>
    <row r="325" spans="1:11" ht="24" customHeight="1">
      <c r="A325" s="17">
        <f>+IF(I325&gt;0,A323+1,A323)</f>
        <v>6</v>
      </c>
      <c r="B325" s="24" t="s">
        <v>501</v>
      </c>
      <c r="C325" s="24" t="s">
        <v>502</v>
      </c>
      <c r="D325" s="54" t="s">
        <v>13</v>
      </c>
      <c r="E325" s="52">
        <f>+E306*0.4</f>
        <v>10.019200000000001</v>
      </c>
      <c r="F325" s="53"/>
      <c r="G325" s="22"/>
      <c r="H325" s="21">
        <f t="shared" si="41"/>
        <v>0</v>
      </c>
      <c r="I325" s="53">
        <f t="shared" si="40"/>
        <v>0</v>
      </c>
      <c r="J325" s="22"/>
      <c r="K325" s="21">
        <f t="shared" si="42"/>
        <v>0</v>
      </c>
    </row>
    <row r="326" spans="1:11" ht="24" customHeight="1">
      <c r="A326" s="17">
        <f aca="true" t="shared" si="43" ref="A326:A357">+IF(I326&gt;0,A325+1,A325)</f>
        <v>6</v>
      </c>
      <c r="B326" s="24" t="s">
        <v>503</v>
      </c>
      <c r="C326" s="24" t="s">
        <v>504</v>
      </c>
      <c r="D326" s="54" t="s">
        <v>13</v>
      </c>
      <c r="E326" s="52">
        <v>10.02</v>
      </c>
      <c r="F326" s="53"/>
      <c r="G326" s="22"/>
      <c r="H326" s="21">
        <f t="shared" si="41"/>
        <v>0</v>
      </c>
      <c r="I326" s="53">
        <f t="shared" si="40"/>
        <v>0</v>
      </c>
      <c r="J326" s="22"/>
      <c r="K326" s="21">
        <f t="shared" si="42"/>
        <v>0</v>
      </c>
    </row>
    <row r="327" spans="1:11" ht="16.5">
      <c r="A327" s="17">
        <f t="shared" si="43"/>
        <v>6</v>
      </c>
      <c r="B327" s="24" t="s">
        <v>505</v>
      </c>
      <c r="C327" s="24" t="s">
        <v>506</v>
      </c>
      <c r="D327" s="54" t="s">
        <v>13</v>
      </c>
      <c r="E327" s="52">
        <f>E308*0.4</f>
        <v>10.736</v>
      </c>
      <c r="F327" s="53"/>
      <c r="G327" s="22"/>
      <c r="H327" s="21">
        <f t="shared" si="41"/>
        <v>0</v>
      </c>
      <c r="I327" s="53">
        <f t="shared" si="40"/>
        <v>0</v>
      </c>
      <c r="J327" s="22"/>
      <c r="K327" s="21">
        <f t="shared" si="42"/>
        <v>0</v>
      </c>
    </row>
    <row r="328" spans="1:11" ht="36" customHeight="1">
      <c r="A328" s="17">
        <f t="shared" si="43"/>
        <v>6</v>
      </c>
      <c r="B328" s="24" t="s">
        <v>507</v>
      </c>
      <c r="C328" s="24" t="s">
        <v>508</v>
      </c>
      <c r="D328" s="54" t="s">
        <v>13</v>
      </c>
      <c r="E328" s="52">
        <v>10.74</v>
      </c>
      <c r="F328" s="53"/>
      <c r="G328" s="22"/>
      <c r="H328" s="21">
        <f t="shared" si="41"/>
        <v>0</v>
      </c>
      <c r="I328" s="53">
        <f t="shared" si="40"/>
        <v>0</v>
      </c>
      <c r="J328" s="22"/>
      <c r="K328" s="21">
        <f t="shared" si="42"/>
        <v>0</v>
      </c>
    </row>
    <row r="329" spans="1:11" ht="25.5" customHeight="1">
      <c r="A329" s="17">
        <f t="shared" si="43"/>
        <v>6</v>
      </c>
      <c r="B329" s="24" t="s">
        <v>509</v>
      </c>
      <c r="C329" s="24" t="s">
        <v>510</v>
      </c>
      <c r="D329" s="54" t="s">
        <v>13</v>
      </c>
      <c r="E329" s="52">
        <f>E310*0.4</f>
        <v>10.020000000000001</v>
      </c>
      <c r="F329" s="53"/>
      <c r="G329" s="22"/>
      <c r="H329" s="21">
        <f t="shared" si="41"/>
        <v>0</v>
      </c>
      <c r="I329" s="53">
        <f t="shared" si="40"/>
        <v>0</v>
      </c>
      <c r="J329" s="22"/>
      <c r="K329" s="21">
        <f t="shared" si="42"/>
        <v>0</v>
      </c>
    </row>
    <row r="330" spans="1:11" ht="33" customHeight="1">
      <c r="A330" s="17">
        <f t="shared" si="43"/>
        <v>6</v>
      </c>
      <c r="B330" s="24" t="s">
        <v>511</v>
      </c>
      <c r="C330" s="24" t="s">
        <v>512</v>
      </c>
      <c r="D330" s="54" t="s">
        <v>13</v>
      </c>
      <c r="E330" s="52">
        <v>10.02</v>
      </c>
      <c r="F330" s="53"/>
      <c r="G330" s="22"/>
      <c r="H330" s="21">
        <f t="shared" si="41"/>
        <v>0</v>
      </c>
      <c r="I330" s="53">
        <f t="shared" si="40"/>
        <v>0</v>
      </c>
      <c r="J330" s="22"/>
      <c r="K330" s="21">
        <f t="shared" si="42"/>
        <v>0</v>
      </c>
    </row>
    <row r="331" spans="1:11" ht="33.75" customHeight="1">
      <c r="A331" s="17">
        <f t="shared" si="43"/>
        <v>6</v>
      </c>
      <c r="B331" s="24" t="s">
        <v>513</v>
      </c>
      <c r="C331" s="24" t="s">
        <v>514</v>
      </c>
      <c r="D331" s="54" t="s">
        <v>13</v>
      </c>
      <c r="E331" s="52">
        <f>E312*0.4</f>
        <v>10.736</v>
      </c>
      <c r="F331" s="53"/>
      <c r="G331" s="22"/>
      <c r="H331" s="21">
        <f t="shared" si="41"/>
        <v>0</v>
      </c>
      <c r="I331" s="53">
        <f t="shared" si="40"/>
        <v>0</v>
      </c>
      <c r="J331" s="22"/>
      <c r="K331" s="21">
        <f t="shared" si="42"/>
        <v>0</v>
      </c>
    </row>
    <row r="332" spans="1:11" ht="33" customHeight="1">
      <c r="A332" s="17">
        <f t="shared" si="43"/>
        <v>6</v>
      </c>
      <c r="B332" s="24" t="s">
        <v>515</v>
      </c>
      <c r="C332" s="24" t="s">
        <v>516</v>
      </c>
      <c r="D332" s="54" t="s">
        <v>13</v>
      </c>
      <c r="E332" s="52">
        <v>10.74</v>
      </c>
      <c r="F332" s="53"/>
      <c r="G332" s="22"/>
      <c r="H332" s="21">
        <f t="shared" si="41"/>
        <v>0</v>
      </c>
      <c r="I332" s="53">
        <f t="shared" si="40"/>
        <v>0</v>
      </c>
      <c r="J332" s="22"/>
      <c r="K332" s="21">
        <f t="shared" si="42"/>
        <v>0</v>
      </c>
    </row>
    <row r="333" spans="1:11" ht="16.5">
      <c r="A333" s="17">
        <f t="shared" si="43"/>
        <v>6</v>
      </c>
      <c r="B333" s="24" t="s">
        <v>517</v>
      </c>
      <c r="C333" s="24" t="s">
        <v>518</v>
      </c>
      <c r="D333" s="54" t="s">
        <v>13</v>
      </c>
      <c r="E333" s="52">
        <f aca="true" t="shared" si="44" ref="E333:E338">E314*0.4</f>
        <v>6.288</v>
      </c>
      <c r="F333" s="53"/>
      <c r="G333" s="22"/>
      <c r="H333" s="21">
        <f t="shared" si="41"/>
        <v>0</v>
      </c>
      <c r="I333" s="53">
        <f t="shared" si="40"/>
        <v>0</v>
      </c>
      <c r="J333" s="22"/>
      <c r="K333" s="21">
        <f t="shared" si="42"/>
        <v>0</v>
      </c>
    </row>
    <row r="334" spans="1:11" ht="16.5">
      <c r="A334" s="17">
        <f t="shared" si="43"/>
        <v>6</v>
      </c>
      <c r="B334" s="24" t="s">
        <v>519</v>
      </c>
      <c r="C334" s="24" t="s">
        <v>520</v>
      </c>
      <c r="D334" s="54" t="s">
        <v>13</v>
      </c>
      <c r="E334" s="52">
        <f t="shared" si="44"/>
        <v>6.288</v>
      </c>
      <c r="F334" s="53"/>
      <c r="G334" s="22"/>
      <c r="H334" s="21">
        <f t="shared" si="41"/>
        <v>0</v>
      </c>
      <c r="I334" s="53">
        <f t="shared" si="40"/>
        <v>0</v>
      </c>
      <c r="J334" s="22"/>
      <c r="K334" s="21">
        <f t="shared" si="42"/>
        <v>0</v>
      </c>
    </row>
    <row r="335" spans="1:11" ht="16.5">
      <c r="A335" s="17">
        <f t="shared" si="43"/>
        <v>6</v>
      </c>
      <c r="B335" s="24" t="s">
        <v>521</v>
      </c>
      <c r="C335" s="24" t="s">
        <v>522</v>
      </c>
      <c r="D335" s="54" t="s">
        <v>13</v>
      </c>
      <c r="E335" s="52">
        <f t="shared" si="44"/>
        <v>6.620800000000002</v>
      </c>
      <c r="F335" s="53"/>
      <c r="G335" s="22"/>
      <c r="H335" s="21">
        <f t="shared" si="41"/>
        <v>0</v>
      </c>
      <c r="I335" s="53">
        <f t="shared" si="40"/>
        <v>0</v>
      </c>
      <c r="J335" s="22"/>
      <c r="K335" s="21">
        <f t="shared" si="42"/>
        <v>0</v>
      </c>
    </row>
    <row r="336" spans="1:11" ht="16.5">
      <c r="A336" s="17">
        <f t="shared" si="43"/>
        <v>6</v>
      </c>
      <c r="B336" s="24" t="s">
        <v>523</v>
      </c>
      <c r="C336" s="24" t="s">
        <v>524</v>
      </c>
      <c r="D336" s="54" t="s">
        <v>13</v>
      </c>
      <c r="E336" s="52">
        <f t="shared" si="44"/>
        <v>6.620000000000001</v>
      </c>
      <c r="F336" s="53"/>
      <c r="G336" s="22"/>
      <c r="H336" s="21">
        <f t="shared" si="41"/>
        <v>0</v>
      </c>
      <c r="I336" s="53">
        <f t="shared" si="40"/>
        <v>0</v>
      </c>
      <c r="J336" s="22"/>
      <c r="K336" s="21">
        <f t="shared" si="42"/>
        <v>0</v>
      </c>
    </row>
    <row r="337" spans="1:11" ht="16.5">
      <c r="A337" s="17">
        <f t="shared" si="43"/>
        <v>6</v>
      </c>
      <c r="B337" s="24" t="s">
        <v>525</v>
      </c>
      <c r="C337" s="24" t="s">
        <v>526</v>
      </c>
      <c r="D337" s="54" t="s">
        <v>13</v>
      </c>
      <c r="E337" s="52">
        <f t="shared" si="44"/>
        <v>6.620000000000001</v>
      </c>
      <c r="F337" s="53"/>
      <c r="G337" s="22"/>
      <c r="H337" s="21">
        <f t="shared" si="41"/>
        <v>0</v>
      </c>
      <c r="I337" s="53">
        <f t="shared" si="40"/>
        <v>0</v>
      </c>
      <c r="J337" s="22"/>
      <c r="K337" s="21">
        <f t="shared" si="42"/>
        <v>0</v>
      </c>
    </row>
    <row r="338" spans="1:11" ht="40.5" customHeight="1">
      <c r="A338" s="17">
        <f t="shared" si="43"/>
        <v>6</v>
      </c>
      <c r="B338" s="24" t="s">
        <v>527</v>
      </c>
      <c r="C338" s="24" t="s">
        <v>528</v>
      </c>
      <c r="D338" s="54" t="s">
        <v>13</v>
      </c>
      <c r="E338" s="52">
        <f t="shared" si="44"/>
        <v>8.888</v>
      </c>
      <c r="F338" s="53"/>
      <c r="G338" s="22"/>
      <c r="H338" s="21">
        <f t="shared" si="41"/>
        <v>0</v>
      </c>
      <c r="I338" s="53">
        <f t="shared" si="40"/>
        <v>0</v>
      </c>
      <c r="J338" s="22"/>
      <c r="K338" s="21">
        <f t="shared" si="42"/>
        <v>0</v>
      </c>
    </row>
    <row r="339" spans="1:11" ht="48.75" customHeight="1">
      <c r="A339" s="17">
        <f t="shared" si="43"/>
        <v>6</v>
      </c>
      <c r="B339" s="24" t="s">
        <v>529</v>
      </c>
      <c r="C339" s="24" t="s">
        <v>530</v>
      </c>
      <c r="D339" s="54" t="s">
        <v>13</v>
      </c>
      <c r="E339" s="52">
        <f>E321*0.4</f>
        <v>10.984000000000002</v>
      </c>
      <c r="F339" s="53"/>
      <c r="G339" s="22"/>
      <c r="H339" s="21">
        <f t="shared" si="41"/>
        <v>0</v>
      </c>
      <c r="I339" s="53">
        <f t="shared" si="40"/>
        <v>0</v>
      </c>
      <c r="J339" s="22"/>
      <c r="K339" s="21">
        <f t="shared" si="42"/>
        <v>0</v>
      </c>
    </row>
    <row r="340" spans="1:11" ht="46.5" customHeight="1">
      <c r="A340" s="17">
        <f t="shared" si="43"/>
        <v>6</v>
      </c>
      <c r="B340" s="24" t="s">
        <v>531</v>
      </c>
      <c r="C340" s="24" t="s">
        <v>532</v>
      </c>
      <c r="D340" s="54" t="s">
        <v>13</v>
      </c>
      <c r="E340" s="52">
        <f>E322*0.4</f>
        <v>10.984000000000002</v>
      </c>
      <c r="F340" s="53"/>
      <c r="G340" s="22"/>
      <c r="H340" s="21">
        <f t="shared" si="41"/>
        <v>0</v>
      </c>
      <c r="I340" s="53">
        <f t="shared" si="40"/>
        <v>0</v>
      </c>
      <c r="J340" s="22"/>
      <c r="K340" s="21">
        <f t="shared" si="42"/>
        <v>0</v>
      </c>
    </row>
    <row r="341" spans="1:11" ht="16.5">
      <c r="A341" s="17">
        <f t="shared" si="43"/>
        <v>6</v>
      </c>
      <c r="B341" s="24" t="s">
        <v>533</v>
      </c>
      <c r="C341" s="24" t="s">
        <v>534</v>
      </c>
      <c r="D341" s="54" t="s">
        <v>13</v>
      </c>
      <c r="E341" s="52">
        <f>E306*2</f>
        <v>50.096000000000004</v>
      </c>
      <c r="F341" s="53"/>
      <c r="G341" s="22"/>
      <c r="H341" s="21">
        <f t="shared" si="41"/>
        <v>0</v>
      </c>
      <c r="I341" s="53">
        <f t="shared" si="40"/>
        <v>0</v>
      </c>
      <c r="J341" s="22"/>
      <c r="K341" s="21">
        <f t="shared" si="42"/>
        <v>0</v>
      </c>
    </row>
    <row r="342" spans="1:11" ht="16.5">
      <c r="A342" s="17">
        <f t="shared" si="43"/>
        <v>6</v>
      </c>
      <c r="B342" s="24" t="s">
        <v>535</v>
      </c>
      <c r="C342" s="24" t="s">
        <v>536</v>
      </c>
      <c r="D342" s="54" t="s">
        <v>13</v>
      </c>
      <c r="E342" s="52">
        <f aca="true" t="shared" si="45" ref="E342:E353">E307*2</f>
        <v>50.1</v>
      </c>
      <c r="F342" s="53"/>
      <c r="G342" s="22"/>
      <c r="H342" s="21">
        <f t="shared" si="41"/>
        <v>0</v>
      </c>
      <c r="I342" s="53">
        <f t="shared" si="40"/>
        <v>0</v>
      </c>
      <c r="J342" s="22"/>
      <c r="K342" s="21">
        <f t="shared" si="42"/>
        <v>0</v>
      </c>
    </row>
    <row r="343" spans="1:11" ht="16.5">
      <c r="A343" s="17">
        <f t="shared" si="43"/>
        <v>6</v>
      </c>
      <c r="B343" s="24" t="s">
        <v>537</v>
      </c>
      <c r="C343" s="24" t="s">
        <v>538</v>
      </c>
      <c r="D343" s="54" t="s">
        <v>13</v>
      </c>
      <c r="E343" s="52">
        <f t="shared" si="45"/>
        <v>53.68</v>
      </c>
      <c r="F343" s="53"/>
      <c r="G343" s="22"/>
      <c r="H343" s="21">
        <f t="shared" si="41"/>
        <v>0</v>
      </c>
      <c r="I343" s="53">
        <f t="shared" si="40"/>
        <v>0</v>
      </c>
      <c r="J343" s="22"/>
      <c r="K343" s="21">
        <f t="shared" si="42"/>
        <v>0</v>
      </c>
    </row>
    <row r="344" spans="1:11" ht="16.5">
      <c r="A344" s="17">
        <f t="shared" si="43"/>
        <v>6</v>
      </c>
      <c r="B344" s="24" t="s">
        <v>539</v>
      </c>
      <c r="C344" s="24" t="s">
        <v>540</v>
      </c>
      <c r="D344" s="54" t="s">
        <v>13</v>
      </c>
      <c r="E344" s="52">
        <f t="shared" si="45"/>
        <v>53.68</v>
      </c>
      <c r="F344" s="53"/>
      <c r="G344" s="22"/>
      <c r="H344" s="21">
        <f t="shared" si="41"/>
        <v>0</v>
      </c>
      <c r="I344" s="53">
        <f t="shared" si="40"/>
        <v>0</v>
      </c>
      <c r="J344" s="22"/>
      <c r="K344" s="21">
        <f t="shared" si="42"/>
        <v>0</v>
      </c>
    </row>
    <row r="345" spans="1:11" ht="16.5">
      <c r="A345" s="17">
        <f t="shared" si="43"/>
        <v>6</v>
      </c>
      <c r="B345" s="24" t="s">
        <v>541</v>
      </c>
      <c r="C345" s="24" t="s">
        <v>542</v>
      </c>
      <c r="D345" s="54" t="s">
        <v>13</v>
      </c>
      <c r="E345" s="52">
        <f t="shared" si="45"/>
        <v>50.1</v>
      </c>
      <c r="F345" s="53"/>
      <c r="G345" s="22"/>
      <c r="H345" s="21">
        <f t="shared" si="41"/>
        <v>0</v>
      </c>
      <c r="I345" s="53">
        <f t="shared" si="40"/>
        <v>0</v>
      </c>
      <c r="J345" s="22"/>
      <c r="K345" s="21">
        <f t="shared" si="42"/>
        <v>0</v>
      </c>
    </row>
    <row r="346" spans="1:11" ht="16.5">
      <c r="A346" s="17">
        <f t="shared" si="43"/>
        <v>6</v>
      </c>
      <c r="B346" s="24" t="s">
        <v>543</v>
      </c>
      <c r="C346" s="24" t="s">
        <v>544</v>
      </c>
      <c r="D346" s="54" t="s">
        <v>13</v>
      </c>
      <c r="E346" s="52">
        <f t="shared" si="45"/>
        <v>50.1</v>
      </c>
      <c r="F346" s="53"/>
      <c r="G346" s="22"/>
      <c r="H346" s="21">
        <f t="shared" si="41"/>
        <v>0</v>
      </c>
      <c r="I346" s="53">
        <f t="shared" si="40"/>
        <v>0</v>
      </c>
      <c r="J346" s="22"/>
      <c r="K346" s="21">
        <f t="shared" si="42"/>
        <v>0</v>
      </c>
    </row>
    <row r="347" spans="1:11" ht="16.5">
      <c r="A347" s="17">
        <f t="shared" si="43"/>
        <v>6</v>
      </c>
      <c r="B347" s="24" t="s">
        <v>545</v>
      </c>
      <c r="C347" s="24" t="s">
        <v>546</v>
      </c>
      <c r="D347" s="54" t="s">
        <v>13</v>
      </c>
      <c r="E347" s="52">
        <f t="shared" si="45"/>
        <v>53.68</v>
      </c>
      <c r="F347" s="53"/>
      <c r="G347" s="22"/>
      <c r="H347" s="21">
        <f t="shared" si="41"/>
        <v>0</v>
      </c>
      <c r="I347" s="53">
        <f t="shared" si="40"/>
        <v>0</v>
      </c>
      <c r="J347" s="22"/>
      <c r="K347" s="21">
        <f t="shared" si="42"/>
        <v>0</v>
      </c>
    </row>
    <row r="348" spans="1:11" ht="16.5">
      <c r="A348" s="17">
        <f t="shared" si="43"/>
        <v>6</v>
      </c>
      <c r="B348" s="24" t="s">
        <v>547</v>
      </c>
      <c r="C348" s="24" t="s">
        <v>548</v>
      </c>
      <c r="D348" s="54" t="s">
        <v>13</v>
      </c>
      <c r="E348" s="52">
        <f t="shared" si="45"/>
        <v>53.68</v>
      </c>
      <c r="F348" s="53"/>
      <c r="G348" s="22"/>
      <c r="H348" s="21">
        <f t="shared" si="41"/>
        <v>0</v>
      </c>
      <c r="I348" s="53">
        <f t="shared" si="40"/>
        <v>0</v>
      </c>
      <c r="J348" s="22"/>
      <c r="K348" s="21">
        <f t="shared" si="42"/>
        <v>0</v>
      </c>
    </row>
    <row r="349" spans="1:11" ht="16.5">
      <c r="A349" s="17">
        <f t="shared" si="43"/>
        <v>6</v>
      </c>
      <c r="B349" s="24" t="s">
        <v>549</v>
      </c>
      <c r="C349" s="24" t="s">
        <v>550</v>
      </c>
      <c r="D349" s="54" t="s">
        <v>13</v>
      </c>
      <c r="E349" s="52">
        <f t="shared" si="45"/>
        <v>31.439999999999998</v>
      </c>
      <c r="F349" s="53"/>
      <c r="G349" s="22"/>
      <c r="H349" s="21">
        <f t="shared" si="41"/>
        <v>0</v>
      </c>
      <c r="I349" s="53">
        <f t="shared" si="40"/>
        <v>0</v>
      </c>
      <c r="J349" s="22"/>
      <c r="K349" s="21">
        <f t="shared" si="42"/>
        <v>0</v>
      </c>
    </row>
    <row r="350" spans="1:11" ht="16.5">
      <c r="A350" s="17">
        <f t="shared" si="43"/>
        <v>6</v>
      </c>
      <c r="B350" s="24" t="s">
        <v>551</v>
      </c>
      <c r="C350" s="24" t="s">
        <v>552</v>
      </c>
      <c r="D350" s="54" t="s">
        <v>13</v>
      </c>
      <c r="E350" s="52">
        <f t="shared" si="45"/>
        <v>31.44</v>
      </c>
      <c r="F350" s="53"/>
      <c r="G350" s="22"/>
      <c r="H350" s="21">
        <f t="shared" si="41"/>
        <v>0</v>
      </c>
      <c r="I350" s="53">
        <f t="shared" si="40"/>
        <v>0</v>
      </c>
      <c r="J350" s="22"/>
      <c r="K350" s="21">
        <f t="shared" si="42"/>
        <v>0</v>
      </c>
    </row>
    <row r="351" spans="1:11" ht="16.5">
      <c r="A351" s="17">
        <f t="shared" si="43"/>
        <v>6</v>
      </c>
      <c r="B351" s="24" t="s">
        <v>553</v>
      </c>
      <c r="C351" s="24" t="s">
        <v>554</v>
      </c>
      <c r="D351" s="54" t="s">
        <v>13</v>
      </c>
      <c r="E351" s="52">
        <f t="shared" si="45"/>
        <v>33.104000000000006</v>
      </c>
      <c r="F351" s="53"/>
      <c r="G351" s="22"/>
      <c r="H351" s="21">
        <f t="shared" si="41"/>
        <v>0</v>
      </c>
      <c r="I351" s="53">
        <f t="shared" si="40"/>
        <v>0</v>
      </c>
      <c r="J351" s="22"/>
      <c r="K351" s="21">
        <f t="shared" si="42"/>
        <v>0</v>
      </c>
    </row>
    <row r="352" spans="1:11" ht="16.5">
      <c r="A352" s="17">
        <f t="shared" si="43"/>
        <v>6</v>
      </c>
      <c r="B352" s="24" t="s">
        <v>555</v>
      </c>
      <c r="C352" s="24" t="s">
        <v>556</v>
      </c>
      <c r="D352" s="54" t="s">
        <v>13</v>
      </c>
      <c r="E352" s="52">
        <f t="shared" si="45"/>
        <v>33.1</v>
      </c>
      <c r="F352" s="53"/>
      <c r="G352" s="22"/>
      <c r="H352" s="21">
        <f t="shared" si="41"/>
        <v>0</v>
      </c>
      <c r="I352" s="53">
        <f t="shared" si="40"/>
        <v>0</v>
      </c>
      <c r="J352" s="22"/>
      <c r="K352" s="21">
        <f t="shared" si="42"/>
        <v>0</v>
      </c>
    </row>
    <row r="353" spans="1:11" ht="16.5">
      <c r="A353" s="17">
        <f t="shared" si="43"/>
        <v>6</v>
      </c>
      <c r="B353" s="24" t="s">
        <v>557</v>
      </c>
      <c r="C353" s="24" t="s">
        <v>558</v>
      </c>
      <c r="D353" s="54" t="s">
        <v>13</v>
      </c>
      <c r="E353" s="52">
        <f t="shared" si="45"/>
        <v>33.1</v>
      </c>
      <c r="F353" s="53"/>
      <c r="G353" s="22"/>
      <c r="H353" s="21">
        <f t="shared" si="41"/>
        <v>0</v>
      </c>
      <c r="I353" s="53">
        <f t="shared" si="40"/>
        <v>0</v>
      </c>
      <c r="J353" s="22"/>
      <c r="K353" s="21">
        <f t="shared" si="42"/>
        <v>0</v>
      </c>
    </row>
    <row r="354" spans="1:11" ht="33">
      <c r="A354" s="17">
        <f t="shared" si="43"/>
        <v>6</v>
      </c>
      <c r="B354" s="24" t="s">
        <v>559</v>
      </c>
      <c r="C354" s="24" t="s">
        <v>560</v>
      </c>
      <c r="D354" s="54" t="s">
        <v>13</v>
      </c>
      <c r="E354" s="52">
        <f>E320*2</f>
        <v>44.44</v>
      </c>
      <c r="F354" s="53"/>
      <c r="G354" s="22"/>
      <c r="H354" s="21">
        <f t="shared" si="41"/>
        <v>0</v>
      </c>
      <c r="I354" s="53">
        <f t="shared" si="40"/>
        <v>0</v>
      </c>
      <c r="J354" s="22"/>
      <c r="K354" s="21">
        <f t="shared" si="42"/>
        <v>0</v>
      </c>
    </row>
    <row r="355" spans="1:11" ht="39" customHeight="1">
      <c r="A355" s="17">
        <f t="shared" si="43"/>
        <v>6</v>
      </c>
      <c r="B355" s="24" t="s">
        <v>561</v>
      </c>
      <c r="C355" s="24" t="s">
        <v>562</v>
      </c>
      <c r="D355" s="54" t="s">
        <v>13</v>
      </c>
      <c r="E355" s="52">
        <f>E321*2</f>
        <v>54.92</v>
      </c>
      <c r="F355" s="53"/>
      <c r="G355" s="22"/>
      <c r="H355" s="21">
        <f t="shared" si="41"/>
        <v>0</v>
      </c>
      <c r="I355" s="53">
        <f t="shared" si="40"/>
        <v>0</v>
      </c>
      <c r="J355" s="22"/>
      <c r="K355" s="21">
        <f t="shared" si="42"/>
        <v>0</v>
      </c>
    </row>
    <row r="356" spans="1:11" ht="39" customHeight="1">
      <c r="A356" s="17">
        <f t="shared" si="43"/>
        <v>6</v>
      </c>
      <c r="B356" s="24" t="s">
        <v>563</v>
      </c>
      <c r="C356" s="24" t="s">
        <v>564</v>
      </c>
      <c r="D356" s="54" t="s">
        <v>13</v>
      </c>
      <c r="E356" s="52">
        <f>E322*2</f>
        <v>54.92</v>
      </c>
      <c r="F356" s="53"/>
      <c r="G356" s="22"/>
      <c r="H356" s="21">
        <f t="shared" si="41"/>
        <v>0</v>
      </c>
      <c r="I356" s="53">
        <f t="shared" si="40"/>
        <v>0</v>
      </c>
      <c r="J356" s="22"/>
      <c r="K356" s="21">
        <f t="shared" si="42"/>
        <v>0</v>
      </c>
    </row>
    <row r="357" spans="1:11" ht="28.5" customHeight="1">
      <c r="A357" s="17">
        <f t="shared" si="43"/>
        <v>6</v>
      </c>
      <c r="B357" s="24" t="s">
        <v>565</v>
      </c>
      <c r="C357" s="24" t="s">
        <v>565</v>
      </c>
      <c r="D357" s="54" t="s">
        <v>13</v>
      </c>
      <c r="E357" s="52">
        <f>18.28*1.5</f>
        <v>27.42</v>
      </c>
      <c r="F357" s="53"/>
      <c r="G357" s="22"/>
      <c r="H357" s="21">
        <f t="shared" si="41"/>
        <v>0</v>
      </c>
      <c r="I357" s="53">
        <f t="shared" si="40"/>
        <v>0</v>
      </c>
      <c r="J357" s="22"/>
      <c r="K357" s="21">
        <f t="shared" si="42"/>
        <v>0</v>
      </c>
    </row>
    <row r="358" spans="1:11" ht="40.5" customHeight="1">
      <c r="A358" s="17">
        <f aca="true" t="shared" si="46" ref="A358:A389">+IF(I358&gt;0,A357+1,A357)</f>
        <v>6</v>
      </c>
      <c r="B358" s="24" t="s">
        <v>566</v>
      </c>
      <c r="C358" s="24" t="s">
        <v>566</v>
      </c>
      <c r="D358" s="54" t="s">
        <v>13</v>
      </c>
      <c r="E358" s="52">
        <f>25.02*1.5</f>
        <v>37.53</v>
      </c>
      <c r="F358" s="53"/>
      <c r="G358" s="22"/>
      <c r="H358" s="21">
        <f t="shared" si="41"/>
        <v>0</v>
      </c>
      <c r="I358" s="53">
        <f t="shared" si="40"/>
        <v>0</v>
      </c>
      <c r="J358" s="22"/>
      <c r="K358" s="21">
        <f t="shared" si="42"/>
        <v>0</v>
      </c>
    </row>
    <row r="359" spans="1:11" ht="29.25" customHeight="1">
      <c r="A359" s="17">
        <f t="shared" si="46"/>
        <v>6</v>
      </c>
      <c r="B359" s="24" t="s">
        <v>567</v>
      </c>
      <c r="C359" s="24" t="s">
        <v>567</v>
      </c>
      <c r="D359" s="54" t="s">
        <v>13</v>
      </c>
      <c r="E359" s="52">
        <v>37.53</v>
      </c>
      <c r="F359" s="53"/>
      <c r="G359" s="22"/>
      <c r="H359" s="21">
        <f t="shared" si="41"/>
        <v>0</v>
      </c>
      <c r="I359" s="53">
        <f t="shared" si="40"/>
        <v>0</v>
      </c>
      <c r="J359" s="22"/>
      <c r="K359" s="21">
        <f t="shared" si="42"/>
        <v>0</v>
      </c>
    </row>
    <row r="360" spans="1:11" ht="43.5" customHeight="1">
      <c r="A360" s="17">
        <f t="shared" si="46"/>
        <v>6</v>
      </c>
      <c r="B360" s="24" t="s">
        <v>568</v>
      </c>
      <c r="C360" s="57" t="s">
        <v>569</v>
      </c>
      <c r="D360" s="54" t="s">
        <v>13</v>
      </c>
      <c r="E360" s="55">
        <v>31.31</v>
      </c>
      <c r="F360" s="53"/>
      <c r="G360" s="22"/>
      <c r="H360" s="21">
        <f t="shared" si="41"/>
        <v>0</v>
      </c>
      <c r="I360" s="53">
        <f t="shared" si="40"/>
        <v>0</v>
      </c>
      <c r="J360" s="22"/>
      <c r="K360" s="21">
        <f t="shared" si="42"/>
        <v>0</v>
      </c>
    </row>
    <row r="361" spans="1:11" ht="37.5" customHeight="1">
      <c r="A361" s="17">
        <f t="shared" si="46"/>
        <v>6</v>
      </c>
      <c r="B361" s="24" t="s">
        <v>570</v>
      </c>
      <c r="C361" s="57" t="s">
        <v>571</v>
      </c>
      <c r="D361" s="54" t="s">
        <v>13</v>
      </c>
      <c r="E361" s="55">
        <v>31.31</v>
      </c>
      <c r="F361" s="53"/>
      <c r="G361" s="22"/>
      <c r="H361" s="21">
        <f t="shared" si="41"/>
        <v>0</v>
      </c>
      <c r="I361" s="53">
        <f t="shared" si="40"/>
        <v>0</v>
      </c>
      <c r="J361" s="22"/>
      <c r="K361" s="21">
        <f t="shared" si="42"/>
        <v>0</v>
      </c>
    </row>
    <row r="362" spans="1:11" ht="30.75" customHeight="1">
      <c r="A362" s="17">
        <f t="shared" si="46"/>
        <v>6</v>
      </c>
      <c r="B362" s="24" t="s">
        <v>572</v>
      </c>
      <c r="C362" s="57" t="s">
        <v>573</v>
      </c>
      <c r="D362" s="54" t="s">
        <v>13</v>
      </c>
      <c r="E362" s="55">
        <v>33.55</v>
      </c>
      <c r="F362" s="53"/>
      <c r="G362" s="22"/>
      <c r="H362" s="21">
        <f t="shared" si="41"/>
        <v>0</v>
      </c>
      <c r="I362" s="53">
        <f t="shared" si="40"/>
        <v>0</v>
      </c>
      <c r="J362" s="22"/>
      <c r="K362" s="21">
        <f t="shared" si="42"/>
        <v>0</v>
      </c>
    </row>
    <row r="363" spans="1:11" ht="33.75" customHeight="1">
      <c r="A363" s="17">
        <f t="shared" si="46"/>
        <v>6</v>
      </c>
      <c r="B363" s="24" t="s">
        <v>574</v>
      </c>
      <c r="C363" s="57" t="s">
        <v>575</v>
      </c>
      <c r="D363" s="54" t="s">
        <v>13</v>
      </c>
      <c r="E363" s="55">
        <v>33.55</v>
      </c>
      <c r="F363" s="53"/>
      <c r="G363" s="22"/>
      <c r="H363" s="21">
        <f t="shared" si="41"/>
        <v>0</v>
      </c>
      <c r="I363" s="53">
        <f t="shared" si="40"/>
        <v>0</v>
      </c>
      <c r="J363" s="22"/>
      <c r="K363" s="21">
        <f t="shared" si="42"/>
        <v>0</v>
      </c>
    </row>
    <row r="364" spans="1:11" ht="35.25" customHeight="1">
      <c r="A364" s="17">
        <f t="shared" si="46"/>
        <v>6</v>
      </c>
      <c r="B364" s="24" t="s">
        <v>576</v>
      </c>
      <c r="C364" s="57" t="s">
        <v>577</v>
      </c>
      <c r="D364" s="54" t="s">
        <v>13</v>
      </c>
      <c r="E364" s="52">
        <v>31.31</v>
      </c>
      <c r="F364" s="53"/>
      <c r="G364" s="22"/>
      <c r="H364" s="21">
        <f t="shared" si="41"/>
        <v>0</v>
      </c>
      <c r="I364" s="53">
        <f t="shared" si="40"/>
        <v>0</v>
      </c>
      <c r="J364" s="22"/>
      <c r="K364" s="21">
        <f t="shared" si="42"/>
        <v>0</v>
      </c>
    </row>
    <row r="365" spans="1:11" ht="35.25" customHeight="1">
      <c r="A365" s="17">
        <f t="shared" si="46"/>
        <v>6</v>
      </c>
      <c r="B365" s="24" t="s">
        <v>578</v>
      </c>
      <c r="C365" s="57" t="s">
        <v>579</v>
      </c>
      <c r="D365" s="54" t="s">
        <v>13</v>
      </c>
      <c r="E365" s="52">
        <v>31.31</v>
      </c>
      <c r="F365" s="53"/>
      <c r="G365" s="22"/>
      <c r="H365" s="21">
        <f t="shared" si="41"/>
        <v>0</v>
      </c>
      <c r="I365" s="53">
        <f t="shared" si="40"/>
        <v>0</v>
      </c>
      <c r="J365" s="22"/>
      <c r="K365" s="21">
        <f t="shared" si="42"/>
        <v>0</v>
      </c>
    </row>
    <row r="366" spans="1:11" ht="35.25" customHeight="1">
      <c r="A366" s="17">
        <f t="shared" si="46"/>
        <v>6</v>
      </c>
      <c r="B366" s="24" t="s">
        <v>580</v>
      </c>
      <c r="C366" s="57" t="s">
        <v>581</v>
      </c>
      <c r="D366" s="54" t="s">
        <v>13</v>
      </c>
      <c r="E366" s="52">
        <v>33.55</v>
      </c>
      <c r="F366" s="53"/>
      <c r="G366" s="22"/>
      <c r="H366" s="21">
        <f t="shared" si="41"/>
        <v>0</v>
      </c>
      <c r="I366" s="53">
        <f t="shared" si="40"/>
        <v>0</v>
      </c>
      <c r="J366" s="22"/>
      <c r="K366" s="21">
        <f t="shared" si="42"/>
        <v>0</v>
      </c>
    </row>
    <row r="367" spans="1:11" ht="35.25" customHeight="1">
      <c r="A367" s="17">
        <f t="shared" si="46"/>
        <v>6</v>
      </c>
      <c r="B367" s="24" t="s">
        <v>582</v>
      </c>
      <c r="C367" s="57" t="s">
        <v>583</v>
      </c>
      <c r="D367" s="54" t="s">
        <v>13</v>
      </c>
      <c r="E367" s="52">
        <v>33.55</v>
      </c>
      <c r="F367" s="53"/>
      <c r="G367" s="22"/>
      <c r="H367" s="21">
        <f t="shared" si="41"/>
        <v>0</v>
      </c>
      <c r="I367" s="53">
        <f t="shared" si="40"/>
        <v>0</v>
      </c>
      <c r="J367" s="22"/>
      <c r="K367" s="21">
        <f t="shared" si="42"/>
        <v>0</v>
      </c>
    </row>
    <row r="368" spans="1:11" ht="37.5" customHeight="1">
      <c r="A368" s="17">
        <f t="shared" si="46"/>
        <v>6</v>
      </c>
      <c r="B368" s="24" t="s">
        <v>584</v>
      </c>
      <c r="C368" s="57" t="s">
        <v>585</v>
      </c>
      <c r="D368" s="54" t="s">
        <v>13</v>
      </c>
      <c r="E368" s="55">
        <v>19.65</v>
      </c>
      <c r="F368" s="53"/>
      <c r="G368" s="22"/>
      <c r="H368" s="21">
        <f t="shared" si="41"/>
        <v>0</v>
      </c>
      <c r="I368" s="53">
        <f t="shared" si="40"/>
        <v>0</v>
      </c>
      <c r="J368" s="22"/>
      <c r="K368" s="21">
        <f t="shared" si="42"/>
        <v>0</v>
      </c>
    </row>
    <row r="369" spans="1:11" ht="37.5" customHeight="1">
      <c r="A369" s="17">
        <f t="shared" si="46"/>
        <v>6</v>
      </c>
      <c r="B369" s="24" t="s">
        <v>586</v>
      </c>
      <c r="C369" s="57" t="s">
        <v>587</v>
      </c>
      <c r="D369" s="54" t="s">
        <v>13</v>
      </c>
      <c r="E369" s="55">
        <v>24.59</v>
      </c>
      <c r="F369" s="53"/>
      <c r="G369" s="22"/>
      <c r="H369" s="21">
        <f t="shared" si="41"/>
        <v>0</v>
      </c>
      <c r="I369" s="53">
        <f t="shared" si="40"/>
        <v>0</v>
      </c>
      <c r="J369" s="22"/>
      <c r="K369" s="21">
        <f t="shared" si="42"/>
        <v>0</v>
      </c>
    </row>
    <row r="370" spans="1:11" ht="37.5" customHeight="1">
      <c r="A370" s="17">
        <f t="shared" si="46"/>
        <v>6</v>
      </c>
      <c r="B370" s="24" t="s">
        <v>588</v>
      </c>
      <c r="C370" s="57" t="s">
        <v>589</v>
      </c>
      <c r="D370" s="54" t="s">
        <v>13</v>
      </c>
      <c r="E370" s="55">
        <v>19.65</v>
      </c>
      <c r="F370" s="53"/>
      <c r="G370" s="22"/>
      <c r="H370" s="21">
        <f t="shared" si="41"/>
        <v>0</v>
      </c>
      <c r="I370" s="53">
        <f t="shared" si="40"/>
        <v>0</v>
      </c>
      <c r="J370" s="22"/>
      <c r="K370" s="21">
        <f t="shared" si="42"/>
        <v>0</v>
      </c>
    </row>
    <row r="371" spans="1:11" ht="37.5" customHeight="1">
      <c r="A371" s="17">
        <f t="shared" si="46"/>
        <v>6</v>
      </c>
      <c r="B371" s="24" t="s">
        <v>590</v>
      </c>
      <c r="C371" s="57" t="s">
        <v>591</v>
      </c>
      <c r="D371" s="54" t="s">
        <v>13</v>
      </c>
      <c r="E371" s="55">
        <v>20.69</v>
      </c>
      <c r="F371" s="53"/>
      <c r="G371" s="22"/>
      <c r="H371" s="21">
        <f t="shared" si="41"/>
        <v>0</v>
      </c>
      <c r="I371" s="53">
        <f t="shared" si="40"/>
        <v>0</v>
      </c>
      <c r="J371" s="22"/>
      <c r="K371" s="21">
        <f t="shared" si="42"/>
        <v>0</v>
      </c>
    </row>
    <row r="372" spans="1:11" ht="37.5" customHeight="1">
      <c r="A372" s="17">
        <f t="shared" si="46"/>
        <v>6</v>
      </c>
      <c r="B372" s="24" t="s">
        <v>592</v>
      </c>
      <c r="C372" s="57" t="s">
        <v>593</v>
      </c>
      <c r="D372" s="54" t="s">
        <v>13</v>
      </c>
      <c r="E372" s="55">
        <v>24.59</v>
      </c>
      <c r="F372" s="53"/>
      <c r="G372" s="22"/>
      <c r="H372" s="21">
        <f t="shared" si="41"/>
        <v>0</v>
      </c>
      <c r="I372" s="53">
        <f t="shared" si="40"/>
        <v>0</v>
      </c>
      <c r="J372" s="22"/>
      <c r="K372" s="21">
        <f t="shared" si="42"/>
        <v>0</v>
      </c>
    </row>
    <row r="373" spans="1:11" ht="37.5" customHeight="1">
      <c r="A373" s="17">
        <f t="shared" si="46"/>
        <v>6</v>
      </c>
      <c r="B373" s="24" t="s">
        <v>594</v>
      </c>
      <c r="C373" s="57" t="s">
        <v>595</v>
      </c>
      <c r="D373" s="54" t="s">
        <v>13</v>
      </c>
      <c r="E373" s="52">
        <f>28.99*1.1</f>
        <v>31.889</v>
      </c>
      <c r="F373" s="53"/>
      <c r="G373" s="22"/>
      <c r="H373" s="21">
        <f t="shared" si="41"/>
        <v>0</v>
      </c>
      <c r="I373" s="53">
        <f t="shared" si="40"/>
        <v>0</v>
      </c>
      <c r="J373" s="22"/>
      <c r="K373" s="21">
        <f t="shared" si="42"/>
        <v>0</v>
      </c>
    </row>
    <row r="374" spans="1:11" ht="39" customHeight="1">
      <c r="A374" s="17">
        <f t="shared" si="46"/>
        <v>6</v>
      </c>
      <c r="B374" s="24" t="s">
        <v>596</v>
      </c>
      <c r="C374" s="57" t="s">
        <v>597</v>
      </c>
      <c r="D374" s="54" t="s">
        <v>13</v>
      </c>
      <c r="E374" s="52">
        <v>31.89</v>
      </c>
      <c r="F374" s="53"/>
      <c r="G374" s="22"/>
      <c r="H374" s="21">
        <f t="shared" si="41"/>
        <v>0</v>
      </c>
      <c r="I374" s="53">
        <f t="shared" si="40"/>
        <v>0</v>
      </c>
      <c r="J374" s="22"/>
      <c r="K374" s="21">
        <f t="shared" si="42"/>
        <v>0</v>
      </c>
    </row>
    <row r="375" spans="1:11" ht="39" customHeight="1">
      <c r="A375" s="17">
        <f t="shared" si="46"/>
        <v>6</v>
      </c>
      <c r="B375" s="24" t="s">
        <v>598</v>
      </c>
      <c r="C375" s="57" t="s">
        <v>599</v>
      </c>
      <c r="D375" s="54" t="s">
        <v>13</v>
      </c>
      <c r="E375" s="52">
        <v>31.89</v>
      </c>
      <c r="F375" s="53"/>
      <c r="G375" s="22"/>
      <c r="H375" s="21">
        <f t="shared" si="41"/>
        <v>0</v>
      </c>
      <c r="I375" s="53">
        <f t="shared" si="40"/>
        <v>0</v>
      </c>
      <c r="J375" s="22"/>
      <c r="K375" s="21">
        <f t="shared" si="42"/>
        <v>0</v>
      </c>
    </row>
    <row r="376" spans="1:11" ht="16.5">
      <c r="A376" s="17">
        <f t="shared" si="46"/>
        <v>6</v>
      </c>
      <c r="B376" s="24" t="s">
        <v>600</v>
      </c>
      <c r="C376" s="24" t="s">
        <v>601</v>
      </c>
      <c r="D376" s="54" t="s">
        <v>13</v>
      </c>
      <c r="E376" s="52">
        <f>E360*0.4</f>
        <v>12.524000000000001</v>
      </c>
      <c r="F376" s="53"/>
      <c r="G376" s="22"/>
      <c r="H376" s="21">
        <f t="shared" si="41"/>
        <v>0</v>
      </c>
      <c r="I376" s="53">
        <f t="shared" si="40"/>
        <v>0</v>
      </c>
      <c r="J376" s="22"/>
      <c r="K376" s="21">
        <f t="shared" si="42"/>
        <v>0</v>
      </c>
    </row>
    <row r="377" spans="1:11" ht="16.5">
      <c r="A377" s="17">
        <f t="shared" si="46"/>
        <v>6</v>
      </c>
      <c r="B377" s="24" t="s">
        <v>602</v>
      </c>
      <c r="C377" s="24" t="s">
        <v>603</v>
      </c>
      <c r="D377" s="54" t="s">
        <v>13</v>
      </c>
      <c r="E377" s="52">
        <f aca="true" t="shared" si="47" ref="E377:E391">E361*0.4</f>
        <v>12.524000000000001</v>
      </c>
      <c r="F377" s="53"/>
      <c r="G377" s="22"/>
      <c r="H377" s="21">
        <f t="shared" si="41"/>
        <v>0</v>
      </c>
      <c r="I377" s="53">
        <f t="shared" si="40"/>
        <v>0</v>
      </c>
      <c r="J377" s="22"/>
      <c r="K377" s="21">
        <f t="shared" si="42"/>
        <v>0</v>
      </c>
    </row>
    <row r="378" spans="1:11" ht="16.5">
      <c r="A378" s="17">
        <f t="shared" si="46"/>
        <v>6</v>
      </c>
      <c r="B378" s="24" t="s">
        <v>604</v>
      </c>
      <c r="C378" s="24" t="s">
        <v>605</v>
      </c>
      <c r="D378" s="54" t="s">
        <v>13</v>
      </c>
      <c r="E378" s="52">
        <f t="shared" si="47"/>
        <v>13.42</v>
      </c>
      <c r="F378" s="53"/>
      <c r="G378" s="22"/>
      <c r="H378" s="21">
        <f t="shared" si="41"/>
        <v>0</v>
      </c>
      <c r="I378" s="53">
        <f t="shared" si="40"/>
        <v>0</v>
      </c>
      <c r="J378" s="22"/>
      <c r="K378" s="21">
        <f t="shared" si="42"/>
        <v>0</v>
      </c>
    </row>
    <row r="379" spans="1:11" ht="16.5">
      <c r="A379" s="17">
        <f t="shared" si="46"/>
        <v>6</v>
      </c>
      <c r="B379" s="24" t="s">
        <v>606</v>
      </c>
      <c r="C379" s="24" t="s">
        <v>607</v>
      </c>
      <c r="D379" s="54" t="s">
        <v>13</v>
      </c>
      <c r="E379" s="52">
        <f t="shared" si="47"/>
        <v>13.42</v>
      </c>
      <c r="F379" s="53"/>
      <c r="G379" s="22"/>
      <c r="H379" s="21">
        <f t="shared" si="41"/>
        <v>0</v>
      </c>
      <c r="I379" s="53">
        <f t="shared" si="40"/>
        <v>0</v>
      </c>
      <c r="J379" s="22"/>
      <c r="K379" s="21">
        <f t="shared" si="42"/>
        <v>0</v>
      </c>
    </row>
    <row r="380" spans="1:11" ht="16.5">
      <c r="A380" s="17">
        <f t="shared" si="46"/>
        <v>6</v>
      </c>
      <c r="B380" s="24" t="s">
        <v>608</v>
      </c>
      <c r="C380" s="24" t="s">
        <v>609</v>
      </c>
      <c r="D380" s="54" t="s">
        <v>13</v>
      </c>
      <c r="E380" s="52">
        <f t="shared" si="47"/>
        <v>12.524000000000001</v>
      </c>
      <c r="F380" s="53"/>
      <c r="G380" s="22"/>
      <c r="H380" s="21">
        <f t="shared" si="41"/>
        <v>0</v>
      </c>
      <c r="I380" s="53">
        <f t="shared" si="40"/>
        <v>0</v>
      </c>
      <c r="J380" s="22"/>
      <c r="K380" s="21">
        <f t="shared" si="42"/>
        <v>0</v>
      </c>
    </row>
    <row r="381" spans="1:11" ht="16.5">
      <c r="A381" s="17">
        <f t="shared" si="46"/>
        <v>6</v>
      </c>
      <c r="B381" s="24" t="s">
        <v>610</v>
      </c>
      <c r="C381" s="24" t="s">
        <v>611</v>
      </c>
      <c r="D381" s="54" t="s">
        <v>13</v>
      </c>
      <c r="E381" s="52">
        <f t="shared" si="47"/>
        <v>12.524000000000001</v>
      </c>
      <c r="F381" s="53"/>
      <c r="G381" s="22"/>
      <c r="H381" s="21">
        <f t="shared" si="41"/>
        <v>0</v>
      </c>
      <c r="I381" s="53">
        <f t="shared" si="40"/>
        <v>0</v>
      </c>
      <c r="J381" s="22"/>
      <c r="K381" s="21">
        <f t="shared" si="42"/>
        <v>0</v>
      </c>
    </row>
    <row r="382" spans="1:11" ht="16.5">
      <c r="A382" s="17">
        <f t="shared" si="46"/>
        <v>6</v>
      </c>
      <c r="B382" s="24" t="s">
        <v>612</v>
      </c>
      <c r="C382" s="24" t="s">
        <v>613</v>
      </c>
      <c r="D382" s="54" t="s">
        <v>13</v>
      </c>
      <c r="E382" s="52">
        <f t="shared" si="47"/>
        <v>13.42</v>
      </c>
      <c r="F382" s="53"/>
      <c r="G382" s="22"/>
      <c r="H382" s="21">
        <f t="shared" si="41"/>
        <v>0</v>
      </c>
      <c r="I382" s="53">
        <f t="shared" si="40"/>
        <v>0</v>
      </c>
      <c r="J382" s="22"/>
      <c r="K382" s="21">
        <f t="shared" si="42"/>
        <v>0</v>
      </c>
    </row>
    <row r="383" spans="1:11" ht="16.5">
      <c r="A383" s="17">
        <f t="shared" si="46"/>
        <v>6</v>
      </c>
      <c r="B383" s="24" t="s">
        <v>614</v>
      </c>
      <c r="C383" s="24" t="s">
        <v>615</v>
      </c>
      <c r="D383" s="54" t="s">
        <v>13</v>
      </c>
      <c r="E383" s="52">
        <f t="shared" si="47"/>
        <v>13.42</v>
      </c>
      <c r="F383" s="53"/>
      <c r="G383" s="22"/>
      <c r="H383" s="21">
        <f t="shared" si="41"/>
        <v>0</v>
      </c>
      <c r="I383" s="53">
        <f t="shared" si="40"/>
        <v>0</v>
      </c>
      <c r="J383" s="22"/>
      <c r="K383" s="21">
        <f t="shared" si="42"/>
        <v>0</v>
      </c>
    </row>
    <row r="384" spans="1:11" ht="16.5">
      <c r="A384" s="17">
        <f t="shared" si="46"/>
        <v>6</v>
      </c>
      <c r="B384" s="24" t="s">
        <v>616</v>
      </c>
      <c r="C384" s="24" t="s">
        <v>617</v>
      </c>
      <c r="D384" s="54" t="s">
        <v>13</v>
      </c>
      <c r="E384" s="52">
        <f t="shared" si="47"/>
        <v>7.859999999999999</v>
      </c>
      <c r="F384" s="53"/>
      <c r="G384" s="22"/>
      <c r="H384" s="21">
        <f aca="true" t="shared" si="48" ref="H384:H447">+ROUND((F384+G384)*E384,2)</f>
        <v>0</v>
      </c>
      <c r="I384" s="53">
        <f aca="true" t="shared" si="49" ref="I384:I447">+F384</f>
        <v>0</v>
      </c>
      <c r="J384" s="22"/>
      <c r="K384" s="21">
        <f aca="true" t="shared" si="50" ref="K384:K447">+ROUND((I384+J384)*E384,2)</f>
        <v>0</v>
      </c>
    </row>
    <row r="385" spans="1:11" ht="16.5">
      <c r="A385" s="17">
        <f t="shared" si="46"/>
        <v>6</v>
      </c>
      <c r="B385" s="24" t="s">
        <v>618</v>
      </c>
      <c r="C385" s="24" t="s">
        <v>619</v>
      </c>
      <c r="D385" s="54" t="s">
        <v>13</v>
      </c>
      <c r="E385" s="52">
        <f t="shared" si="47"/>
        <v>9.836</v>
      </c>
      <c r="F385" s="53"/>
      <c r="G385" s="22"/>
      <c r="H385" s="21">
        <f t="shared" si="48"/>
        <v>0</v>
      </c>
      <c r="I385" s="53">
        <f t="shared" si="49"/>
        <v>0</v>
      </c>
      <c r="J385" s="22"/>
      <c r="K385" s="21">
        <f t="shared" si="50"/>
        <v>0</v>
      </c>
    </row>
    <row r="386" spans="1:11" ht="16.5">
      <c r="A386" s="17">
        <f t="shared" si="46"/>
        <v>6</v>
      </c>
      <c r="B386" s="24" t="s">
        <v>620</v>
      </c>
      <c r="C386" s="24" t="s">
        <v>621</v>
      </c>
      <c r="D386" s="54" t="s">
        <v>13</v>
      </c>
      <c r="E386" s="52">
        <f t="shared" si="47"/>
        <v>7.859999999999999</v>
      </c>
      <c r="F386" s="53"/>
      <c r="G386" s="22"/>
      <c r="H386" s="21">
        <f t="shared" si="48"/>
        <v>0</v>
      </c>
      <c r="I386" s="53">
        <f t="shared" si="49"/>
        <v>0</v>
      </c>
      <c r="J386" s="22"/>
      <c r="K386" s="21">
        <f t="shared" si="50"/>
        <v>0</v>
      </c>
    </row>
    <row r="387" spans="1:11" ht="16.5">
      <c r="A387" s="17">
        <f t="shared" si="46"/>
        <v>6</v>
      </c>
      <c r="B387" s="24" t="s">
        <v>622</v>
      </c>
      <c r="C387" s="24" t="s">
        <v>623</v>
      </c>
      <c r="D387" s="54" t="s">
        <v>13</v>
      </c>
      <c r="E387" s="52">
        <f t="shared" si="47"/>
        <v>8.276000000000002</v>
      </c>
      <c r="F387" s="53"/>
      <c r="G387" s="22"/>
      <c r="H387" s="21">
        <f t="shared" si="48"/>
        <v>0</v>
      </c>
      <c r="I387" s="53">
        <f t="shared" si="49"/>
        <v>0</v>
      </c>
      <c r="J387" s="22"/>
      <c r="K387" s="21">
        <f t="shared" si="50"/>
        <v>0</v>
      </c>
    </row>
    <row r="388" spans="1:11" ht="16.5">
      <c r="A388" s="17">
        <f t="shared" si="46"/>
        <v>6</v>
      </c>
      <c r="B388" s="24" t="s">
        <v>624</v>
      </c>
      <c r="C388" s="24" t="s">
        <v>625</v>
      </c>
      <c r="D388" s="54" t="s">
        <v>13</v>
      </c>
      <c r="E388" s="52">
        <f t="shared" si="47"/>
        <v>9.836</v>
      </c>
      <c r="F388" s="53"/>
      <c r="G388" s="22"/>
      <c r="H388" s="21">
        <f t="shared" si="48"/>
        <v>0</v>
      </c>
      <c r="I388" s="53">
        <f t="shared" si="49"/>
        <v>0</v>
      </c>
      <c r="J388" s="22"/>
      <c r="K388" s="21">
        <f t="shared" si="50"/>
        <v>0</v>
      </c>
    </row>
    <row r="389" spans="1:11" ht="33">
      <c r="A389" s="17">
        <f t="shared" si="46"/>
        <v>6</v>
      </c>
      <c r="B389" s="24" t="s">
        <v>626</v>
      </c>
      <c r="C389" s="24" t="s">
        <v>627</v>
      </c>
      <c r="D389" s="54" t="s">
        <v>13</v>
      </c>
      <c r="E389" s="52">
        <f t="shared" si="47"/>
        <v>12.755600000000001</v>
      </c>
      <c r="F389" s="53"/>
      <c r="G389" s="22"/>
      <c r="H389" s="21">
        <f t="shared" si="48"/>
        <v>0</v>
      </c>
      <c r="I389" s="53">
        <f t="shared" si="49"/>
        <v>0</v>
      </c>
      <c r="J389" s="22"/>
      <c r="K389" s="21">
        <f t="shared" si="50"/>
        <v>0</v>
      </c>
    </row>
    <row r="390" spans="1:11" ht="39" customHeight="1">
      <c r="A390" s="17">
        <f aca="true" t="shared" si="51" ref="A390:A421">+IF(I390&gt;0,A389+1,A389)</f>
        <v>6</v>
      </c>
      <c r="B390" s="24" t="s">
        <v>628</v>
      </c>
      <c r="C390" s="24" t="s">
        <v>629</v>
      </c>
      <c r="D390" s="54" t="s">
        <v>13</v>
      </c>
      <c r="E390" s="52">
        <f t="shared" si="47"/>
        <v>12.756</v>
      </c>
      <c r="F390" s="53"/>
      <c r="G390" s="22"/>
      <c r="H390" s="21">
        <f t="shared" si="48"/>
        <v>0</v>
      </c>
      <c r="I390" s="53">
        <f t="shared" si="49"/>
        <v>0</v>
      </c>
      <c r="J390" s="22"/>
      <c r="K390" s="21">
        <f t="shared" si="50"/>
        <v>0</v>
      </c>
    </row>
    <row r="391" spans="1:11" ht="39" customHeight="1">
      <c r="A391" s="17">
        <f t="shared" si="51"/>
        <v>6</v>
      </c>
      <c r="B391" s="24" t="s">
        <v>630</v>
      </c>
      <c r="C391" s="24" t="s">
        <v>631</v>
      </c>
      <c r="D391" s="54" t="s">
        <v>13</v>
      </c>
      <c r="E391" s="52">
        <f t="shared" si="47"/>
        <v>12.756</v>
      </c>
      <c r="F391" s="53"/>
      <c r="G391" s="22"/>
      <c r="H391" s="21">
        <f t="shared" si="48"/>
        <v>0</v>
      </c>
      <c r="I391" s="53">
        <f t="shared" si="49"/>
        <v>0</v>
      </c>
      <c r="J391" s="22"/>
      <c r="K391" s="21">
        <f t="shared" si="50"/>
        <v>0</v>
      </c>
    </row>
    <row r="392" spans="1:11" ht="16.5">
      <c r="A392" s="17">
        <f t="shared" si="51"/>
        <v>6</v>
      </c>
      <c r="B392" s="24" t="s">
        <v>632</v>
      </c>
      <c r="C392" s="24" t="s">
        <v>633</v>
      </c>
      <c r="D392" s="54" t="s">
        <v>13</v>
      </c>
      <c r="E392" s="52">
        <f>E360*2</f>
        <v>62.62</v>
      </c>
      <c r="F392" s="53"/>
      <c r="G392" s="22"/>
      <c r="H392" s="21">
        <f t="shared" si="48"/>
        <v>0</v>
      </c>
      <c r="I392" s="53">
        <f t="shared" si="49"/>
        <v>0</v>
      </c>
      <c r="J392" s="22"/>
      <c r="K392" s="21">
        <f t="shared" si="50"/>
        <v>0</v>
      </c>
    </row>
    <row r="393" spans="1:11" ht="16.5">
      <c r="A393" s="17">
        <f t="shared" si="51"/>
        <v>6</v>
      </c>
      <c r="B393" s="24" t="s">
        <v>634</v>
      </c>
      <c r="C393" s="24" t="s">
        <v>635</v>
      </c>
      <c r="D393" s="54" t="s">
        <v>13</v>
      </c>
      <c r="E393" s="52">
        <f aca="true" t="shared" si="52" ref="E393:E407">E361*2</f>
        <v>62.62</v>
      </c>
      <c r="F393" s="53"/>
      <c r="G393" s="22"/>
      <c r="H393" s="21">
        <f t="shared" si="48"/>
        <v>0</v>
      </c>
      <c r="I393" s="53">
        <f t="shared" si="49"/>
        <v>0</v>
      </c>
      <c r="J393" s="22"/>
      <c r="K393" s="21">
        <f t="shared" si="50"/>
        <v>0</v>
      </c>
    </row>
    <row r="394" spans="1:11" ht="33">
      <c r="A394" s="17">
        <f t="shared" si="51"/>
        <v>6</v>
      </c>
      <c r="B394" s="24" t="s">
        <v>636</v>
      </c>
      <c r="C394" s="24" t="s">
        <v>637</v>
      </c>
      <c r="D394" s="54" t="s">
        <v>13</v>
      </c>
      <c r="E394" s="52">
        <f t="shared" si="52"/>
        <v>67.1</v>
      </c>
      <c r="F394" s="53"/>
      <c r="G394" s="22"/>
      <c r="H394" s="21">
        <f t="shared" si="48"/>
        <v>0</v>
      </c>
      <c r="I394" s="53">
        <f t="shared" si="49"/>
        <v>0</v>
      </c>
      <c r="J394" s="22"/>
      <c r="K394" s="21">
        <f t="shared" si="50"/>
        <v>0</v>
      </c>
    </row>
    <row r="395" spans="1:11" ht="33">
      <c r="A395" s="17">
        <f t="shared" si="51"/>
        <v>6</v>
      </c>
      <c r="B395" s="24" t="s">
        <v>638</v>
      </c>
      <c r="C395" s="24" t="s">
        <v>639</v>
      </c>
      <c r="D395" s="54" t="s">
        <v>13</v>
      </c>
      <c r="E395" s="52">
        <f t="shared" si="52"/>
        <v>67.1</v>
      </c>
      <c r="F395" s="53"/>
      <c r="G395" s="22"/>
      <c r="H395" s="21">
        <f t="shared" si="48"/>
        <v>0</v>
      </c>
      <c r="I395" s="53">
        <f t="shared" si="49"/>
        <v>0</v>
      </c>
      <c r="J395" s="22"/>
      <c r="K395" s="21">
        <f t="shared" si="50"/>
        <v>0</v>
      </c>
    </row>
    <row r="396" spans="1:11" ht="16.5">
      <c r="A396" s="17">
        <f t="shared" si="51"/>
        <v>6</v>
      </c>
      <c r="B396" s="24" t="s">
        <v>640</v>
      </c>
      <c r="C396" s="24" t="s">
        <v>641</v>
      </c>
      <c r="D396" s="54" t="s">
        <v>13</v>
      </c>
      <c r="E396" s="52">
        <f t="shared" si="52"/>
        <v>62.62</v>
      </c>
      <c r="F396" s="53"/>
      <c r="G396" s="22"/>
      <c r="H396" s="21">
        <f t="shared" si="48"/>
        <v>0</v>
      </c>
      <c r="I396" s="53">
        <f t="shared" si="49"/>
        <v>0</v>
      </c>
      <c r="J396" s="22"/>
      <c r="K396" s="21">
        <f t="shared" si="50"/>
        <v>0</v>
      </c>
    </row>
    <row r="397" spans="1:11" ht="16.5">
      <c r="A397" s="17">
        <f t="shared" si="51"/>
        <v>6</v>
      </c>
      <c r="B397" s="24" t="s">
        <v>642</v>
      </c>
      <c r="C397" s="24" t="s">
        <v>643</v>
      </c>
      <c r="D397" s="54" t="s">
        <v>13</v>
      </c>
      <c r="E397" s="52">
        <f t="shared" si="52"/>
        <v>62.62</v>
      </c>
      <c r="F397" s="53"/>
      <c r="G397" s="22"/>
      <c r="H397" s="21">
        <f t="shared" si="48"/>
        <v>0</v>
      </c>
      <c r="I397" s="53">
        <f t="shared" si="49"/>
        <v>0</v>
      </c>
      <c r="J397" s="22"/>
      <c r="K397" s="21">
        <f t="shared" si="50"/>
        <v>0</v>
      </c>
    </row>
    <row r="398" spans="1:11" ht="33">
      <c r="A398" s="17">
        <f t="shared" si="51"/>
        <v>6</v>
      </c>
      <c r="B398" s="24" t="s">
        <v>644</v>
      </c>
      <c r="C398" s="24" t="s">
        <v>645</v>
      </c>
      <c r="D398" s="54" t="s">
        <v>13</v>
      </c>
      <c r="E398" s="52">
        <f t="shared" si="52"/>
        <v>67.1</v>
      </c>
      <c r="F398" s="53"/>
      <c r="G398" s="22"/>
      <c r="H398" s="21">
        <f t="shared" si="48"/>
        <v>0</v>
      </c>
      <c r="I398" s="53">
        <f t="shared" si="49"/>
        <v>0</v>
      </c>
      <c r="J398" s="22"/>
      <c r="K398" s="21">
        <f t="shared" si="50"/>
        <v>0</v>
      </c>
    </row>
    <row r="399" spans="1:11" ht="33">
      <c r="A399" s="17">
        <f t="shared" si="51"/>
        <v>6</v>
      </c>
      <c r="B399" s="24" t="s">
        <v>646</v>
      </c>
      <c r="C399" s="24" t="s">
        <v>647</v>
      </c>
      <c r="D399" s="54" t="s">
        <v>13</v>
      </c>
      <c r="E399" s="52">
        <f t="shared" si="52"/>
        <v>67.1</v>
      </c>
      <c r="F399" s="53"/>
      <c r="G399" s="22"/>
      <c r="H399" s="21">
        <f t="shared" si="48"/>
        <v>0</v>
      </c>
      <c r="I399" s="53">
        <f t="shared" si="49"/>
        <v>0</v>
      </c>
      <c r="J399" s="22"/>
      <c r="K399" s="21">
        <f t="shared" si="50"/>
        <v>0</v>
      </c>
    </row>
    <row r="400" spans="1:11" ht="16.5">
      <c r="A400" s="17">
        <f t="shared" si="51"/>
        <v>6</v>
      </c>
      <c r="B400" s="24" t="s">
        <v>648</v>
      </c>
      <c r="C400" s="24" t="s">
        <v>649</v>
      </c>
      <c r="D400" s="54" t="s">
        <v>13</v>
      </c>
      <c r="E400" s="52">
        <f t="shared" si="52"/>
        <v>39.3</v>
      </c>
      <c r="F400" s="53"/>
      <c r="G400" s="22"/>
      <c r="H400" s="21">
        <f t="shared" si="48"/>
        <v>0</v>
      </c>
      <c r="I400" s="53">
        <f t="shared" si="49"/>
        <v>0</v>
      </c>
      <c r="J400" s="22"/>
      <c r="K400" s="21">
        <f t="shared" si="50"/>
        <v>0</v>
      </c>
    </row>
    <row r="401" spans="1:11" ht="16.5">
      <c r="A401" s="17">
        <f t="shared" si="51"/>
        <v>6</v>
      </c>
      <c r="B401" s="24" t="s">
        <v>650</v>
      </c>
      <c r="C401" s="24" t="s">
        <v>651</v>
      </c>
      <c r="D401" s="54" t="s">
        <v>13</v>
      </c>
      <c r="E401" s="52">
        <f t="shared" si="52"/>
        <v>49.18</v>
      </c>
      <c r="F401" s="53"/>
      <c r="G401" s="22"/>
      <c r="H401" s="21">
        <f t="shared" si="48"/>
        <v>0</v>
      </c>
      <c r="I401" s="53">
        <f t="shared" si="49"/>
        <v>0</v>
      </c>
      <c r="J401" s="22"/>
      <c r="K401" s="21">
        <f t="shared" si="50"/>
        <v>0</v>
      </c>
    </row>
    <row r="402" spans="1:11" ht="16.5">
      <c r="A402" s="17">
        <f t="shared" si="51"/>
        <v>6</v>
      </c>
      <c r="B402" s="24" t="s">
        <v>652</v>
      </c>
      <c r="C402" s="24" t="s">
        <v>653</v>
      </c>
      <c r="D402" s="54" t="s">
        <v>13</v>
      </c>
      <c r="E402" s="52">
        <f t="shared" si="52"/>
        <v>39.3</v>
      </c>
      <c r="F402" s="53"/>
      <c r="G402" s="22"/>
      <c r="H402" s="21">
        <f t="shared" si="48"/>
        <v>0</v>
      </c>
      <c r="I402" s="53">
        <f t="shared" si="49"/>
        <v>0</v>
      </c>
      <c r="J402" s="22"/>
      <c r="K402" s="21">
        <f t="shared" si="50"/>
        <v>0</v>
      </c>
    </row>
    <row r="403" spans="1:11" ht="16.5">
      <c r="A403" s="17">
        <f t="shared" si="51"/>
        <v>6</v>
      </c>
      <c r="B403" s="24" t="s">
        <v>654</v>
      </c>
      <c r="C403" s="24" t="s">
        <v>655</v>
      </c>
      <c r="D403" s="54" t="s">
        <v>13</v>
      </c>
      <c r="E403" s="52">
        <f t="shared" si="52"/>
        <v>41.38</v>
      </c>
      <c r="F403" s="53"/>
      <c r="G403" s="22"/>
      <c r="H403" s="21">
        <f t="shared" si="48"/>
        <v>0</v>
      </c>
      <c r="I403" s="53">
        <f t="shared" si="49"/>
        <v>0</v>
      </c>
      <c r="J403" s="22"/>
      <c r="K403" s="21">
        <f t="shared" si="50"/>
        <v>0</v>
      </c>
    </row>
    <row r="404" spans="1:11" ht="16.5">
      <c r="A404" s="17">
        <f t="shared" si="51"/>
        <v>6</v>
      </c>
      <c r="B404" s="24" t="s">
        <v>656</v>
      </c>
      <c r="C404" s="24" t="s">
        <v>657</v>
      </c>
      <c r="D404" s="54" t="s">
        <v>13</v>
      </c>
      <c r="E404" s="52">
        <f t="shared" si="52"/>
        <v>49.18</v>
      </c>
      <c r="F404" s="53"/>
      <c r="G404" s="22"/>
      <c r="H404" s="21">
        <f t="shared" si="48"/>
        <v>0</v>
      </c>
      <c r="I404" s="53">
        <f t="shared" si="49"/>
        <v>0</v>
      </c>
      <c r="J404" s="22"/>
      <c r="K404" s="21">
        <f t="shared" si="50"/>
        <v>0</v>
      </c>
    </row>
    <row r="405" spans="1:11" ht="33">
      <c r="A405" s="17">
        <f t="shared" si="51"/>
        <v>6</v>
      </c>
      <c r="B405" s="24" t="s">
        <v>658</v>
      </c>
      <c r="C405" s="24" t="s">
        <v>659</v>
      </c>
      <c r="D405" s="54" t="s">
        <v>13</v>
      </c>
      <c r="E405" s="52">
        <f t="shared" si="52"/>
        <v>63.778</v>
      </c>
      <c r="F405" s="53"/>
      <c r="G405" s="22"/>
      <c r="H405" s="21">
        <f t="shared" si="48"/>
        <v>0</v>
      </c>
      <c r="I405" s="53">
        <f t="shared" si="49"/>
        <v>0</v>
      </c>
      <c r="J405" s="22"/>
      <c r="K405" s="21">
        <f t="shared" si="50"/>
        <v>0</v>
      </c>
    </row>
    <row r="406" spans="1:11" ht="39" customHeight="1">
      <c r="A406" s="17">
        <f t="shared" si="51"/>
        <v>6</v>
      </c>
      <c r="B406" s="24" t="s">
        <v>660</v>
      </c>
      <c r="C406" s="24" t="s">
        <v>661</v>
      </c>
      <c r="D406" s="54" t="s">
        <v>13</v>
      </c>
      <c r="E406" s="52">
        <f t="shared" si="52"/>
        <v>63.78</v>
      </c>
      <c r="F406" s="53"/>
      <c r="G406" s="22"/>
      <c r="H406" s="21">
        <f t="shared" si="48"/>
        <v>0</v>
      </c>
      <c r="I406" s="53">
        <f t="shared" si="49"/>
        <v>0</v>
      </c>
      <c r="J406" s="22"/>
      <c r="K406" s="21">
        <f t="shared" si="50"/>
        <v>0</v>
      </c>
    </row>
    <row r="407" spans="1:11" ht="39" customHeight="1">
      <c r="A407" s="17">
        <f t="shared" si="51"/>
        <v>6</v>
      </c>
      <c r="B407" s="24" t="s">
        <v>662</v>
      </c>
      <c r="C407" s="24" t="s">
        <v>663</v>
      </c>
      <c r="D407" s="54" t="s">
        <v>13</v>
      </c>
      <c r="E407" s="52">
        <f t="shared" si="52"/>
        <v>63.78</v>
      </c>
      <c r="F407" s="53"/>
      <c r="G407" s="22"/>
      <c r="H407" s="21">
        <f t="shared" si="48"/>
        <v>0</v>
      </c>
      <c r="I407" s="53">
        <f t="shared" si="49"/>
        <v>0</v>
      </c>
      <c r="J407" s="22"/>
      <c r="K407" s="21">
        <f t="shared" si="50"/>
        <v>0</v>
      </c>
    </row>
    <row r="408" spans="1:11" ht="33">
      <c r="A408" s="17">
        <f t="shared" si="51"/>
        <v>6</v>
      </c>
      <c r="B408" s="24" t="s">
        <v>664</v>
      </c>
      <c r="C408" s="24" t="s">
        <v>664</v>
      </c>
      <c r="D408" s="51" t="s">
        <v>96</v>
      </c>
      <c r="E408" s="55">
        <v>275</v>
      </c>
      <c r="F408" s="53"/>
      <c r="G408" s="37"/>
      <c r="H408" s="21">
        <f t="shared" si="48"/>
        <v>0</v>
      </c>
      <c r="I408" s="53">
        <f t="shared" si="49"/>
        <v>0</v>
      </c>
      <c r="J408" s="37"/>
      <c r="K408" s="21">
        <f t="shared" si="50"/>
        <v>0</v>
      </c>
    </row>
    <row r="409" spans="1:11" ht="34.5" customHeight="1">
      <c r="A409" s="17">
        <f t="shared" si="51"/>
        <v>6</v>
      </c>
      <c r="B409" s="24" t="s">
        <v>665</v>
      </c>
      <c r="C409" s="24" t="s">
        <v>665</v>
      </c>
      <c r="D409" s="51" t="s">
        <v>96</v>
      </c>
      <c r="E409" s="55">
        <v>275</v>
      </c>
      <c r="F409" s="53"/>
      <c r="G409" s="37"/>
      <c r="H409" s="21">
        <f t="shared" si="48"/>
        <v>0</v>
      </c>
      <c r="I409" s="53">
        <f t="shared" si="49"/>
        <v>0</v>
      </c>
      <c r="J409" s="37"/>
      <c r="K409" s="21">
        <f t="shared" si="50"/>
        <v>0</v>
      </c>
    </row>
    <row r="410" spans="1:11" ht="33">
      <c r="A410" s="17">
        <f t="shared" si="51"/>
        <v>6</v>
      </c>
      <c r="B410" s="24" t="s">
        <v>666</v>
      </c>
      <c r="C410" s="24" t="s">
        <v>666</v>
      </c>
      <c r="D410" s="51" t="s">
        <v>96</v>
      </c>
      <c r="E410" s="55">
        <v>331.26</v>
      </c>
      <c r="F410" s="53"/>
      <c r="G410" s="37"/>
      <c r="H410" s="21">
        <f t="shared" si="48"/>
        <v>0</v>
      </c>
      <c r="I410" s="53">
        <f t="shared" si="49"/>
        <v>0</v>
      </c>
      <c r="J410" s="37"/>
      <c r="K410" s="21">
        <f t="shared" si="50"/>
        <v>0</v>
      </c>
    </row>
    <row r="411" spans="1:11" ht="31.5" customHeight="1">
      <c r="A411" s="17">
        <f t="shared" si="51"/>
        <v>6</v>
      </c>
      <c r="B411" s="24" t="s">
        <v>667</v>
      </c>
      <c r="C411" s="24" t="s">
        <v>667</v>
      </c>
      <c r="D411" s="51" t="s">
        <v>96</v>
      </c>
      <c r="E411" s="55">
        <v>331.26</v>
      </c>
      <c r="F411" s="53"/>
      <c r="G411" s="37"/>
      <c r="H411" s="21">
        <f t="shared" si="48"/>
        <v>0</v>
      </c>
      <c r="I411" s="53">
        <f t="shared" si="49"/>
        <v>0</v>
      </c>
      <c r="J411" s="37"/>
      <c r="K411" s="21">
        <f t="shared" si="50"/>
        <v>0</v>
      </c>
    </row>
    <row r="412" spans="1:11" ht="29.25" customHeight="1">
      <c r="A412" s="17">
        <f t="shared" si="51"/>
        <v>6</v>
      </c>
      <c r="B412" s="24" t="s">
        <v>668</v>
      </c>
      <c r="C412" s="24" t="s">
        <v>668</v>
      </c>
      <c r="D412" s="51" t="s">
        <v>96</v>
      </c>
      <c r="E412" s="55">
        <v>387.51</v>
      </c>
      <c r="F412" s="53"/>
      <c r="G412" s="37"/>
      <c r="H412" s="21">
        <f t="shared" si="48"/>
        <v>0</v>
      </c>
      <c r="I412" s="53">
        <f t="shared" si="49"/>
        <v>0</v>
      </c>
      <c r="J412" s="37"/>
      <c r="K412" s="21">
        <f t="shared" si="50"/>
        <v>0</v>
      </c>
    </row>
    <row r="413" spans="1:11" ht="35.25" customHeight="1">
      <c r="A413" s="17">
        <f t="shared" si="51"/>
        <v>6</v>
      </c>
      <c r="B413" s="24" t="s">
        <v>669</v>
      </c>
      <c r="C413" s="24" t="s">
        <v>669</v>
      </c>
      <c r="D413" s="51" t="s">
        <v>96</v>
      </c>
      <c r="E413" s="53"/>
      <c r="F413" s="53"/>
      <c r="G413" s="37"/>
      <c r="H413" s="21">
        <f t="shared" si="48"/>
        <v>0</v>
      </c>
      <c r="I413" s="53">
        <f t="shared" si="49"/>
        <v>0</v>
      </c>
      <c r="J413" s="37"/>
      <c r="K413" s="21">
        <f t="shared" si="50"/>
        <v>0</v>
      </c>
    </row>
    <row r="414" spans="1:11" ht="33" customHeight="1">
      <c r="A414" s="17">
        <f t="shared" si="51"/>
        <v>6</v>
      </c>
      <c r="B414" s="24" t="s">
        <v>670</v>
      </c>
      <c r="C414" s="24" t="s">
        <v>670</v>
      </c>
      <c r="D414" s="51" t="s">
        <v>96</v>
      </c>
      <c r="E414" s="53"/>
      <c r="F414" s="53"/>
      <c r="G414" s="37"/>
      <c r="H414" s="21">
        <f t="shared" si="48"/>
        <v>0</v>
      </c>
      <c r="I414" s="53">
        <f t="shared" si="49"/>
        <v>0</v>
      </c>
      <c r="J414" s="37"/>
      <c r="K414" s="21">
        <f t="shared" si="50"/>
        <v>0</v>
      </c>
    </row>
    <row r="415" spans="1:11" ht="33">
      <c r="A415" s="17">
        <f t="shared" si="51"/>
        <v>6</v>
      </c>
      <c r="B415" s="24" t="s">
        <v>671</v>
      </c>
      <c r="C415" s="24" t="s">
        <v>671</v>
      </c>
      <c r="D415" s="19" t="s">
        <v>96</v>
      </c>
      <c r="E415" s="55">
        <v>655.33</v>
      </c>
      <c r="F415" s="53"/>
      <c r="G415" s="37"/>
      <c r="H415" s="21">
        <f t="shared" si="48"/>
        <v>0</v>
      </c>
      <c r="I415" s="53">
        <f t="shared" si="49"/>
        <v>0</v>
      </c>
      <c r="J415" s="37"/>
      <c r="K415" s="21">
        <f t="shared" si="50"/>
        <v>0</v>
      </c>
    </row>
    <row r="416" spans="1:11" ht="39" customHeight="1">
      <c r="A416" s="17">
        <f t="shared" si="51"/>
        <v>6</v>
      </c>
      <c r="B416" s="24" t="s">
        <v>672</v>
      </c>
      <c r="C416" s="24" t="s">
        <v>672</v>
      </c>
      <c r="D416" s="19" t="s">
        <v>96</v>
      </c>
      <c r="E416" s="55">
        <v>655.33</v>
      </c>
      <c r="F416" s="53"/>
      <c r="G416" s="37"/>
      <c r="H416" s="21">
        <f t="shared" si="48"/>
        <v>0</v>
      </c>
      <c r="I416" s="53">
        <f t="shared" si="49"/>
        <v>0</v>
      </c>
      <c r="J416" s="37"/>
      <c r="K416" s="21">
        <f t="shared" si="50"/>
        <v>0</v>
      </c>
    </row>
    <row r="417" spans="1:11" ht="42" customHeight="1">
      <c r="A417" s="17">
        <f t="shared" si="51"/>
        <v>6</v>
      </c>
      <c r="B417" s="24" t="s">
        <v>673</v>
      </c>
      <c r="C417" s="24" t="s">
        <v>673</v>
      </c>
      <c r="D417" s="51" t="s">
        <v>96</v>
      </c>
      <c r="E417" s="55">
        <f>E408*0.3</f>
        <v>82.5</v>
      </c>
      <c r="F417" s="53"/>
      <c r="G417" s="37"/>
      <c r="H417" s="21">
        <f t="shared" si="48"/>
        <v>0</v>
      </c>
      <c r="I417" s="53">
        <f t="shared" si="49"/>
        <v>0</v>
      </c>
      <c r="J417" s="37"/>
      <c r="K417" s="21">
        <f t="shared" si="50"/>
        <v>0</v>
      </c>
    </row>
    <row r="418" spans="1:11" ht="42" customHeight="1">
      <c r="A418" s="17">
        <f t="shared" si="51"/>
        <v>6</v>
      </c>
      <c r="B418" s="24" t="s">
        <v>674</v>
      </c>
      <c r="C418" s="24" t="s">
        <v>674</v>
      </c>
      <c r="D418" s="51" t="s">
        <v>96</v>
      </c>
      <c r="E418" s="55">
        <v>82.5</v>
      </c>
      <c r="F418" s="53"/>
      <c r="G418" s="37"/>
      <c r="H418" s="21">
        <f t="shared" si="48"/>
        <v>0</v>
      </c>
      <c r="I418" s="53">
        <f t="shared" si="49"/>
        <v>0</v>
      </c>
      <c r="J418" s="37"/>
      <c r="K418" s="21">
        <f t="shared" si="50"/>
        <v>0</v>
      </c>
    </row>
    <row r="419" spans="1:11" ht="42" customHeight="1">
      <c r="A419" s="17">
        <f t="shared" si="51"/>
        <v>6</v>
      </c>
      <c r="B419" s="24" t="s">
        <v>675</v>
      </c>
      <c r="C419" s="24" t="s">
        <v>675</v>
      </c>
      <c r="D419" s="51" t="s">
        <v>96</v>
      </c>
      <c r="E419" s="55">
        <f>E410*0.3</f>
        <v>99.378</v>
      </c>
      <c r="F419" s="53"/>
      <c r="G419" s="37"/>
      <c r="H419" s="21">
        <f t="shared" si="48"/>
        <v>0</v>
      </c>
      <c r="I419" s="53">
        <f t="shared" si="49"/>
        <v>0</v>
      </c>
      <c r="J419" s="37"/>
      <c r="K419" s="21">
        <f t="shared" si="50"/>
        <v>0</v>
      </c>
    </row>
    <row r="420" spans="1:11" ht="42" customHeight="1">
      <c r="A420" s="17">
        <f t="shared" si="51"/>
        <v>6</v>
      </c>
      <c r="B420" s="24" t="s">
        <v>676</v>
      </c>
      <c r="C420" s="24" t="s">
        <v>676</v>
      </c>
      <c r="D420" s="51" t="s">
        <v>96</v>
      </c>
      <c r="E420" s="55">
        <f>E411*0.3</f>
        <v>99.378</v>
      </c>
      <c r="F420" s="53"/>
      <c r="G420" s="37"/>
      <c r="H420" s="21">
        <f t="shared" si="48"/>
        <v>0</v>
      </c>
      <c r="I420" s="53">
        <f t="shared" si="49"/>
        <v>0</v>
      </c>
      <c r="J420" s="37"/>
      <c r="K420" s="21">
        <f t="shared" si="50"/>
        <v>0</v>
      </c>
    </row>
    <row r="421" spans="1:11" ht="42" customHeight="1">
      <c r="A421" s="17">
        <f t="shared" si="51"/>
        <v>6</v>
      </c>
      <c r="B421" s="24" t="s">
        <v>677</v>
      </c>
      <c r="C421" s="24" t="s">
        <v>677</v>
      </c>
      <c r="D421" s="51" t="s">
        <v>96</v>
      </c>
      <c r="E421" s="55">
        <f>E412*0.3</f>
        <v>116.25299999999999</v>
      </c>
      <c r="F421" s="53"/>
      <c r="G421" s="37"/>
      <c r="H421" s="21">
        <f t="shared" si="48"/>
        <v>0</v>
      </c>
      <c r="I421" s="53">
        <f t="shared" si="49"/>
        <v>0</v>
      </c>
      <c r="J421" s="37"/>
      <c r="K421" s="21">
        <f t="shared" si="50"/>
        <v>0</v>
      </c>
    </row>
    <row r="422" spans="1:11" ht="42" customHeight="1">
      <c r="A422" s="17">
        <f aca="true" t="shared" si="53" ref="A422:A457">+IF(I422&gt;0,A421+1,A421)</f>
        <v>6</v>
      </c>
      <c r="B422" s="24" t="s">
        <v>678</v>
      </c>
      <c r="C422" s="24" t="s">
        <v>678</v>
      </c>
      <c r="D422" s="17" t="s">
        <v>96</v>
      </c>
      <c r="E422" s="55">
        <f>E415*0.3</f>
        <v>196.59900000000002</v>
      </c>
      <c r="F422" s="53"/>
      <c r="G422" s="37"/>
      <c r="H422" s="21">
        <f t="shared" si="48"/>
        <v>0</v>
      </c>
      <c r="I422" s="53">
        <f t="shared" si="49"/>
        <v>0</v>
      </c>
      <c r="J422" s="37"/>
      <c r="K422" s="21">
        <f t="shared" si="50"/>
        <v>0</v>
      </c>
    </row>
    <row r="423" spans="1:11" ht="33.75" customHeight="1">
      <c r="A423" s="17">
        <f t="shared" si="53"/>
        <v>6</v>
      </c>
      <c r="B423" s="24" t="s">
        <v>679</v>
      </c>
      <c r="C423" s="24" t="s">
        <v>679</v>
      </c>
      <c r="D423" s="17" t="s">
        <v>96</v>
      </c>
      <c r="E423" s="55">
        <f>E416*0.3</f>
        <v>196.59900000000002</v>
      </c>
      <c r="F423" s="53"/>
      <c r="G423" s="37"/>
      <c r="H423" s="21">
        <f t="shared" si="48"/>
        <v>0</v>
      </c>
      <c r="I423" s="53">
        <f t="shared" si="49"/>
        <v>0</v>
      </c>
      <c r="J423" s="37"/>
      <c r="K423" s="21">
        <f t="shared" si="50"/>
        <v>0</v>
      </c>
    </row>
    <row r="424" spans="1:11" ht="33.75" customHeight="1">
      <c r="A424" s="17">
        <f t="shared" si="53"/>
        <v>6</v>
      </c>
      <c r="B424" s="24" t="s">
        <v>680</v>
      </c>
      <c r="C424" s="24" t="s">
        <v>680</v>
      </c>
      <c r="D424" s="19" t="s">
        <v>96</v>
      </c>
      <c r="E424" s="52">
        <v>209.34</v>
      </c>
      <c r="F424" s="53"/>
      <c r="G424" s="37"/>
      <c r="H424" s="21">
        <f t="shared" si="48"/>
        <v>0</v>
      </c>
      <c r="I424" s="53">
        <f t="shared" si="49"/>
        <v>0</v>
      </c>
      <c r="J424" s="37"/>
      <c r="K424" s="21">
        <f t="shared" si="50"/>
        <v>0</v>
      </c>
    </row>
    <row r="425" spans="1:11" ht="33.75" customHeight="1">
      <c r="A425" s="17">
        <f t="shared" si="53"/>
        <v>6</v>
      </c>
      <c r="B425" s="24" t="s">
        <v>681</v>
      </c>
      <c r="C425" s="24" t="s">
        <v>681</v>
      </c>
      <c r="D425" s="19" t="s">
        <v>96</v>
      </c>
      <c r="E425" s="52">
        <v>209.34</v>
      </c>
      <c r="F425" s="53"/>
      <c r="G425" s="37"/>
      <c r="H425" s="21">
        <f t="shared" si="48"/>
        <v>0</v>
      </c>
      <c r="I425" s="53">
        <f t="shared" si="49"/>
        <v>0</v>
      </c>
      <c r="J425" s="37"/>
      <c r="K425" s="21">
        <f t="shared" si="50"/>
        <v>0</v>
      </c>
    </row>
    <row r="426" spans="1:11" ht="33.75" customHeight="1">
      <c r="A426" s="17">
        <f t="shared" si="53"/>
        <v>6</v>
      </c>
      <c r="B426" s="24" t="s">
        <v>682</v>
      </c>
      <c r="C426" s="24" t="s">
        <v>682</v>
      </c>
      <c r="D426" s="19" t="s">
        <v>96</v>
      </c>
      <c r="E426" s="52">
        <v>209.34</v>
      </c>
      <c r="F426" s="53"/>
      <c r="G426" s="37"/>
      <c r="H426" s="21">
        <f t="shared" si="48"/>
        <v>0</v>
      </c>
      <c r="I426" s="53">
        <f t="shared" si="49"/>
        <v>0</v>
      </c>
      <c r="J426" s="37"/>
      <c r="K426" s="21">
        <f t="shared" si="50"/>
        <v>0</v>
      </c>
    </row>
    <row r="427" spans="1:11" ht="40.5" customHeight="1">
      <c r="A427" s="17">
        <f t="shared" si="53"/>
        <v>6</v>
      </c>
      <c r="B427" s="24" t="s">
        <v>683</v>
      </c>
      <c r="C427" s="24" t="s">
        <v>683</v>
      </c>
      <c r="D427" s="17" t="s">
        <v>13</v>
      </c>
      <c r="E427" s="55">
        <f>13.02/2</f>
        <v>6.51</v>
      </c>
      <c r="F427" s="53"/>
      <c r="G427" s="37"/>
      <c r="H427" s="21">
        <f t="shared" si="48"/>
        <v>0</v>
      </c>
      <c r="I427" s="53">
        <f t="shared" si="49"/>
        <v>0</v>
      </c>
      <c r="J427" s="37"/>
      <c r="K427" s="21">
        <f t="shared" si="50"/>
        <v>0</v>
      </c>
    </row>
    <row r="428" spans="1:11" ht="16.5">
      <c r="A428" s="17">
        <f t="shared" si="53"/>
        <v>6</v>
      </c>
      <c r="B428" s="24" t="s">
        <v>684</v>
      </c>
      <c r="C428" s="24" t="s">
        <v>684</v>
      </c>
      <c r="D428" s="19" t="s">
        <v>96</v>
      </c>
      <c r="E428" s="52">
        <f>E408+E418</f>
        <v>357.5</v>
      </c>
      <c r="F428" s="53"/>
      <c r="G428" s="37"/>
      <c r="H428" s="21">
        <f t="shared" si="48"/>
        <v>0</v>
      </c>
      <c r="I428" s="53">
        <f t="shared" si="49"/>
        <v>0</v>
      </c>
      <c r="J428" s="37"/>
      <c r="K428" s="21">
        <f t="shared" si="50"/>
        <v>0</v>
      </c>
    </row>
    <row r="429" spans="1:11" ht="16.5">
      <c r="A429" s="17">
        <f t="shared" si="53"/>
        <v>6</v>
      </c>
      <c r="B429" s="24" t="s">
        <v>685</v>
      </c>
      <c r="C429" s="24" t="s">
        <v>685</v>
      </c>
      <c r="D429" s="19" t="s">
        <v>96</v>
      </c>
      <c r="E429" s="52">
        <f>+E410+E419</f>
        <v>430.638</v>
      </c>
      <c r="F429" s="53"/>
      <c r="G429" s="37"/>
      <c r="H429" s="21">
        <f t="shared" si="48"/>
        <v>0</v>
      </c>
      <c r="I429" s="53">
        <f t="shared" si="49"/>
        <v>0</v>
      </c>
      <c r="J429" s="37"/>
      <c r="K429" s="21">
        <f t="shared" si="50"/>
        <v>0</v>
      </c>
    </row>
    <row r="430" spans="1:11" ht="40.5" customHeight="1">
      <c r="A430" s="17">
        <f t="shared" si="53"/>
        <v>6</v>
      </c>
      <c r="B430" s="24" t="s">
        <v>686</v>
      </c>
      <c r="C430" s="57" t="s">
        <v>687</v>
      </c>
      <c r="D430" s="19" t="s">
        <v>13</v>
      </c>
      <c r="E430" s="55">
        <v>13.47</v>
      </c>
      <c r="F430" s="53"/>
      <c r="G430" s="22"/>
      <c r="H430" s="21">
        <f t="shared" si="48"/>
        <v>0</v>
      </c>
      <c r="I430" s="53">
        <f t="shared" si="49"/>
        <v>0</v>
      </c>
      <c r="J430" s="22"/>
      <c r="K430" s="21">
        <f t="shared" si="50"/>
        <v>0</v>
      </c>
    </row>
    <row r="431" spans="1:11" ht="33">
      <c r="A431" s="17">
        <f t="shared" si="53"/>
        <v>6</v>
      </c>
      <c r="B431" s="24" t="s">
        <v>688</v>
      </c>
      <c r="C431" s="57" t="s">
        <v>689</v>
      </c>
      <c r="D431" s="19" t="s">
        <v>13</v>
      </c>
      <c r="E431" s="55">
        <v>13.47</v>
      </c>
      <c r="F431" s="53"/>
      <c r="G431" s="22"/>
      <c r="H431" s="21">
        <f t="shared" si="48"/>
        <v>0</v>
      </c>
      <c r="I431" s="53">
        <f t="shared" si="49"/>
        <v>0</v>
      </c>
      <c r="J431" s="22"/>
      <c r="K431" s="21">
        <f t="shared" si="50"/>
        <v>0</v>
      </c>
    </row>
    <row r="432" spans="1:11" ht="43.5" customHeight="1">
      <c r="A432" s="17">
        <f t="shared" si="53"/>
        <v>6</v>
      </c>
      <c r="B432" s="24" t="s">
        <v>690</v>
      </c>
      <c r="C432" s="57" t="s">
        <v>691</v>
      </c>
      <c r="D432" s="54" t="s">
        <v>13</v>
      </c>
      <c r="E432" s="55">
        <v>13.47</v>
      </c>
      <c r="F432" s="53"/>
      <c r="G432" s="22"/>
      <c r="H432" s="21">
        <f t="shared" si="48"/>
        <v>0</v>
      </c>
      <c r="I432" s="53">
        <f t="shared" si="49"/>
        <v>0</v>
      </c>
      <c r="J432" s="22"/>
      <c r="K432" s="21">
        <f t="shared" si="50"/>
        <v>0</v>
      </c>
    </row>
    <row r="433" spans="1:11" ht="48.75" customHeight="1">
      <c r="A433" s="17">
        <f t="shared" si="53"/>
        <v>6</v>
      </c>
      <c r="B433" s="24" t="s">
        <v>692</v>
      </c>
      <c r="C433" s="24" t="s">
        <v>693</v>
      </c>
      <c r="D433" s="54" t="s">
        <v>13</v>
      </c>
      <c r="E433" s="55">
        <v>13.47</v>
      </c>
      <c r="F433" s="53"/>
      <c r="G433" s="22"/>
      <c r="H433" s="21">
        <f t="shared" si="48"/>
        <v>0</v>
      </c>
      <c r="I433" s="53">
        <f t="shared" si="49"/>
        <v>0</v>
      </c>
      <c r="J433" s="22"/>
      <c r="K433" s="21">
        <f t="shared" si="50"/>
        <v>0</v>
      </c>
    </row>
    <row r="434" spans="1:11" ht="33.75" customHeight="1">
      <c r="A434" s="17">
        <f t="shared" si="53"/>
        <v>6</v>
      </c>
      <c r="B434" s="24" t="s">
        <v>694</v>
      </c>
      <c r="C434" s="24" t="s">
        <v>695</v>
      </c>
      <c r="D434" s="19" t="s">
        <v>13</v>
      </c>
      <c r="E434" s="55">
        <v>5.39</v>
      </c>
      <c r="F434" s="53"/>
      <c r="G434" s="22"/>
      <c r="H434" s="21">
        <f t="shared" si="48"/>
        <v>0</v>
      </c>
      <c r="I434" s="53">
        <f t="shared" si="49"/>
        <v>0</v>
      </c>
      <c r="J434" s="22"/>
      <c r="K434" s="21">
        <f t="shared" si="50"/>
        <v>0</v>
      </c>
    </row>
    <row r="435" spans="1:11" ht="33">
      <c r="A435" s="17">
        <f t="shared" si="53"/>
        <v>6</v>
      </c>
      <c r="B435" s="24" t="s">
        <v>696</v>
      </c>
      <c r="C435" s="24" t="s">
        <v>697</v>
      </c>
      <c r="D435" s="54" t="s">
        <v>13</v>
      </c>
      <c r="E435" s="55">
        <v>5.39</v>
      </c>
      <c r="F435" s="53"/>
      <c r="G435" s="22"/>
      <c r="H435" s="21">
        <f t="shared" si="48"/>
        <v>0</v>
      </c>
      <c r="I435" s="53">
        <f t="shared" si="49"/>
        <v>0</v>
      </c>
      <c r="J435" s="22"/>
      <c r="K435" s="21">
        <f t="shared" si="50"/>
        <v>0</v>
      </c>
    </row>
    <row r="436" spans="1:11" ht="33">
      <c r="A436" s="17">
        <f t="shared" si="53"/>
        <v>6</v>
      </c>
      <c r="B436" s="24" t="s">
        <v>698</v>
      </c>
      <c r="C436" s="24" t="s">
        <v>699</v>
      </c>
      <c r="D436" s="54" t="s">
        <v>13</v>
      </c>
      <c r="E436" s="55">
        <v>5.39</v>
      </c>
      <c r="F436" s="53"/>
      <c r="G436" s="22"/>
      <c r="H436" s="21">
        <f t="shared" si="48"/>
        <v>0</v>
      </c>
      <c r="I436" s="53">
        <f t="shared" si="49"/>
        <v>0</v>
      </c>
      <c r="J436" s="22"/>
      <c r="K436" s="21">
        <f t="shared" si="50"/>
        <v>0</v>
      </c>
    </row>
    <row r="437" spans="1:11" ht="33">
      <c r="A437" s="17">
        <f t="shared" si="53"/>
        <v>6</v>
      </c>
      <c r="B437" s="24" t="s">
        <v>700</v>
      </c>
      <c r="C437" s="24" t="s">
        <v>701</v>
      </c>
      <c r="D437" s="19" t="s">
        <v>13</v>
      </c>
      <c r="E437" s="52">
        <f>+E431*2</f>
        <v>26.94</v>
      </c>
      <c r="F437" s="53"/>
      <c r="G437" s="22"/>
      <c r="H437" s="21">
        <f t="shared" si="48"/>
        <v>0</v>
      </c>
      <c r="I437" s="53">
        <f t="shared" si="49"/>
        <v>0</v>
      </c>
      <c r="J437" s="22"/>
      <c r="K437" s="21">
        <f t="shared" si="50"/>
        <v>0</v>
      </c>
    </row>
    <row r="438" spans="1:11" ht="33">
      <c r="A438" s="17">
        <f t="shared" si="53"/>
        <v>6</v>
      </c>
      <c r="B438" s="24" t="s">
        <v>702</v>
      </c>
      <c r="C438" s="24" t="s">
        <v>703</v>
      </c>
      <c r="D438" s="54" t="s">
        <v>13</v>
      </c>
      <c r="E438" s="52">
        <v>26.94</v>
      </c>
      <c r="F438" s="53"/>
      <c r="G438" s="22"/>
      <c r="H438" s="21">
        <f t="shared" si="48"/>
        <v>0</v>
      </c>
      <c r="I438" s="53">
        <f t="shared" si="49"/>
        <v>0</v>
      </c>
      <c r="J438" s="22"/>
      <c r="K438" s="21">
        <f t="shared" si="50"/>
        <v>0</v>
      </c>
    </row>
    <row r="439" spans="1:11" ht="33">
      <c r="A439" s="17">
        <f t="shared" si="53"/>
        <v>6</v>
      </c>
      <c r="B439" s="24" t="s">
        <v>704</v>
      </c>
      <c r="C439" s="24" t="s">
        <v>705</v>
      </c>
      <c r="D439" s="54" t="s">
        <v>13</v>
      </c>
      <c r="E439" s="52">
        <v>26.94</v>
      </c>
      <c r="F439" s="53"/>
      <c r="G439" s="22"/>
      <c r="H439" s="21">
        <f t="shared" si="48"/>
        <v>0</v>
      </c>
      <c r="I439" s="53">
        <f t="shared" si="49"/>
        <v>0</v>
      </c>
      <c r="J439" s="22"/>
      <c r="K439" s="21">
        <f t="shared" si="50"/>
        <v>0</v>
      </c>
    </row>
    <row r="440" spans="1:11" ht="16.5">
      <c r="A440" s="17">
        <f t="shared" si="53"/>
        <v>6</v>
      </c>
      <c r="B440" s="24" t="s">
        <v>706</v>
      </c>
      <c r="C440" s="57" t="s">
        <v>707</v>
      </c>
      <c r="D440" s="54" t="s">
        <v>13</v>
      </c>
      <c r="E440" s="52">
        <v>1.1</v>
      </c>
      <c r="F440" s="53"/>
      <c r="G440" s="22"/>
      <c r="H440" s="21">
        <f t="shared" si="48"/>
        <v>0</v>
      </c>
      <c r="I440" s="53">
        <f t="shared" si="49"/>
        <v>0</v>
      </c>
      <c r="J440" s="22"/>
      <c r="K440" s="21">
        <f t="shared" si="50"/>
        <v>0</v>
      </c>
    </row>
    <row r="441" spans="1:11" ht="56.25" customHeight="1">
      <c r="A441" s="17">
        <f t="shared" si="53"/>
        <v>6</v>
      </c>
      <c r="B441" s="24" t="s">
        <v>708</v>
      </c>
      <c r="C441" s="57" t="s">
        <v>709</v>
      </c>
      <c r="D441" s="54" t="s">
        <v>13</v>
      </c>
      <c r="E441" s="52">
        <v>13.47</v>
      </c>
      <c r="F441" s="53"/>
      <c r="G441" s="22"/>
      <c r="H441" s="21">
        <f t="shared" si="48"/>
        <v>0</v>
      </c>
      <c r="I441" s="53">
        <f t="shared" si="49"/>
        <v>0</v>
      </c>
      <c r="J441" s="22"/>
      <c r="K441" s="21">
        <f t="shared" si="50"/>
        <v>0</v>
      </c>
    </row>
    <row r="442" spans="1:11" ht="26.25" customHeight="1">
      <c r="A442" s="17">
        <f t="shared" si="53"/>
        <v>6</v>
      </c>
      <c r="B442" s="24" t="s">
        <v>710</v>
      </c>
      <c r="C442" s="24" t="s">
        <v>711</v>
      </c>
      <c r="D442" s="54" t="s">
        <v>13</v>
      </c>
      <c r="E442" s="53"/>
      <c r="F442" s="53"/>
      <c r="G442" s="22"/>
      <c r="H442" s="21">
        <f t="shared" si="48"/>
        <v>0</v>
      </c>
      <c r="I442" s="53">
        <f t="shared" si="49"/>
        <v>0</v>
      </c>
      <c r="J442" s="22"/>
      <c r="K442" s="21">
        <f t="shared" si="50"/>
        <v>0</v>
      </c>
    </row>
    <row r="443" spans="1:11" ht="36.75" customHeight="1">
      <c r="A443" s="17">
        <f t="shared" si="53"/>
        <v>6</v>
      </c>
      <c r="B443" s="24" t="s">
        <v>712</v>
      </c>
      <c r="C443" s="57" t="s">
        <v>713</v>
      </c>
      <c r="D443" s="54" t="s">
        <v>13</v>
      </c>
      <c r="E443" s="53"/>
      <c r="F443" s="53"/>
      <c r="G443" s="22"/>
      <c r="H443" s="21">
        <f t="shared" si="48"/>
        <v>0</v>
      </c>
      <c r="I443" s="53">
        <f t="shared" si="49"/>
        <v>0</v>
      </c>
      <c r="J443" s="22"/>
      <c r="K443" s="21">
        <f t="shared" si="50"/>
        <v>0</v>
      </c>
    </row>
    <row r="444" spans="1:11" ht="36" customHeight="1">
      <c r="A444" s="17">
        <f t="shared" si="53"/>
        <v>6</v>
      </c>
      <c r="B444" s="24" t="s">
        <v>714</v>
      </c>
      <c r="C444" s="57" t="s">
        <v>715</v>
      </c>
      <c r="D444" s="54" t="s">
        <v>13</v>
      </c>
      <c r="E444" s="53"/>
      <c r="F444" s="53"/>
      <c r="G444" s="22"/>
      <c r="H444" s="21">
        <f t="shared" si="48"/>
        <v>0</v>
      </c>
      <c r="I444" s="53">
        <f t="shared" si="49"/>
        <v>0</v>
      </c>
      <c r="J444" s="22"/>
      <c r="K444" s="21">
        <f t="shared" si="50"/>
        <v>0</v>
      </c>
    </row>
    <row r="445" spans="1:11" ht="38.25" customHeight="1">
      <c r="A445" s="17">
        <f t="shared" si="53"/>
        <v>6</v>
      </c>
      <c r="B445" s="24" t="s">
        <v>716</v>
      </c>
      <c r="C445" s="24" t="s">
        <v>717</v>
      </c>
      <c r="D445" s="54" t="s">
        <v>13</v>
      </c>
      <c r="E445" s="55">
        <v>12.28</v>
      </c>
      <c r="F445" s="53"/>
      <c r="G445" s="22"/>
      <c r="H445" s="21">
        <f t="shared" si="48"/>
        <v>0</v>
      </c>
      <c r="I445" s="53">
        <f t="shared" si="49"/>
        <v>0</v>
      </c>
      <c r="J445" s="22"/>
      <c r="K445" s="21">
        <f t="shared" si="50"/>
        <v>0</v>
      </c>
    </row>
    <row r="446" spans="1:11" ht="34.5" customHeight="1">
      <c r="A446" s="17">
        <f t="shared" si="53"/>
        <v>6</v>
      </c>
      <c r="B446" s="24" t="s">
        <v>718</v>
      </c>
      <c r="C446" s="57" t="s">
        <v>719</v>
      </c>
      <c r="D446" s="54" t="s">
        <v>13</v>
      </c>
      <c r="E446" s="55">
        <v>12.28</v>
      </c>
      <c r="F446" s="53"/>
      <c r="G446" s="22"/>
      <c r="H446" s="21">
        <f t="shared" si="48"/>
        <v>0</v>
      </c>
      <c r="I446" s="53">
        <f t="shared" si="49"/>
        <v>0</v>
      </c>
      <c r="J446" s="22"/>
      <c r="K446" s="21">
        <f t="shared" si="50"/>
        <v>0</v>
      </c>
    </row>
    <row r="447" spans="1:11" ht="36.75" customHeight="1">
      <c r="A447" s="17">
        <f t="shared" si="53"/>
        <v>6</v>
      </c>
      <c r="B447" s="24" t="s">
        <v>720</v>
      </c>
      <c r="C447" s="24" t="s">
        <v>721</v>
      </c>
      <c r="D447" s="54" t="s">
        <v>13</v>
      </c>
      <c r="E447" s="53"/>
      <c r="F447" s="53"/>
      <c r="G447" s="22"/>
      <c r="H447" s="21">
        <f t="shared" si="48"/>
        <v>0</v>
      </c>
      <c r="I447" s="53">
        <f t="shared" si="49"/>
        <v>0</v>
      </c>
      <c r="J447" s="22"/>
      <c r="K447" s="21">
        <f t="shared" si="50"/>
        <v>0</v>
      </c>
    </row>
    <row r="448" spans="1:11" ht="33.75" customHeight="1">
      <c r="A448" s="17">
        <f t="shared" si="53"/>
        <v>6</v>
      </c>
      <c r="B448" s="24" t="s">
        <v>722</v>
      </c>
      <c r="C448" s="24" t="s">
        <v>723</v>
      </c>
      <c r="D448" s="54" t="s">
        <v>13</v>
      </c>
      <c r="E448" s="53"/>
      <c r="F448" s="53"/>
      <c r="G448" s="22"/>
      <c r="H448" s="21">
        <f aca="true" t="shared" si="54" ref="H448:H511">+ROUND((F448+G448)*E448,2)</f>
        <v>0</v>
      </c>
      <c r="I448" s="53">
        <f aca="true" t="shared" si="55" ref="I448:I511">+F448</f>
        <v>0</v>
      </c>
      <c r="J448" s="22"/>
      <c r="K448" s="21">
        <f aca="true" t="shared" si="56" ref="K448:K511">+ROUND((I448+J448)*E448,2)</f>
        <v>0</v>
      </c>
    </row>
    <row r="449" spans="1:11" ht="54.75" customHeight="1">
      <c r="A449" s="17">
        <f t="shared" si="53"/>
        <v>6</v>
      </c>
      <c r="B449" s="24" t="s">
        <v>724</v>
      </c>
      <c r="C449" s="24" t="s">
        <v>725</v>
      </c>
      <c r="D449" s="54" t="s">
        <v>13</v>
      </c>
      <c r="E449" s="52">
        <f>E441*0.4</f>
        <v>5.388000000000001</v>
      </c>
      <c r="F449" s="53"/>
      <c r="G449" s="22"/>
      <c r="H449" s="21">
        <f t="shared" si="54"/>
        <v>0</v>
      </c>
      <c r="I449" s="53">
        <f t="shared" si="55"/>
        <v>0</v>
      </c>
      <c r="J449" s="22"/>
      <c r="K449" s="21">
        <f t="shared" si="56"/>
        <v>0</v>
      </c>
    </row>
    <row r="450" spans="1:11" ht="36.75" customHeight="1">
      <c r="A450" s="17">
        <f t="shared" si="53"/>
        <v>6</v>
      </c>
      <c r="B450" s="24" t="s">
        <v>726</v>
      </c>
      <c r="C450" s="24" t="s">
        <v>727</v>
      </c>
      <c r="D450" s="54" t="s">
        <v>13</v>
      </c>
      <c r="E450" s="53"/>
      <c r="F450" s="53"/>
      <c r="G450" s="22"/>
      <c r="H450" s="21">
        <f t="shared" si="54"/>
        <v>0</v>
      </c>
      <c r="I450" s="53">
        <f t="shared" si="55"/>
        <v>0</v>
      </c>
      <c r="J450" s="22"/>
      <c r="K450" s="21">
        <f t="shared" si="56"/>
        <v>0</v>
      </c>
    </row>
    <row r="451" spans="1:11" ht="33">
      <c r="A451" s="17">
        <f t="shared" si="53"/>
        <v>6</v>
      </c>
      <c r="B451" s="24" t="s">
        <v>728</v>
      </c>
      <c r="C451" s="24" t="s">
        <v>729</v>
      </c>
      <c r="D451" s="54" t="s">
        <v>13</v>
      </c>
      <c r="E451" s="53"/>
      <c r="F451" s="53"/>
      <c r="G451" s="22"/>
      <c r="H451" s="21">
        <f t="shared" si="54"/>
        <v>0</v>
      </c>
      <c r="I451" s="53">
        <f t="shared" si="55"/>
        <v>0</v>
      </c>
      <c r="J451" s="22"/>
      <c r="K451" s="21">
        <f t="shared" si="56"/>
        <v>0</v>
      </c>
    </row>
    <row r="452" spans="1:11" ht="16.5">
      <c r="A452" s="17">
        <f t="shared" si="53"/>
        <v>6</v>
      </c>
      <c r="B452" s="24" t="s">
        <v>730</v>
      </c>
      <c r="C452" s="24" t="s">
        <v>731</v>
      </c>
      <c r="D452" s="54" t="s">
        <v>13</v>
      </c>
      <c r="E452" s="53"/>
      <c r="F452" s="53"/>
      <c r="G452" s="22"/>
      <c r="H452" s="21">
        <f t="shared" si="54"/>
        <v>0</v>
      </c>
      <c r="I452" s="53">
        <f t="shared" si="55"/>
        <v>0</v>
      </c>
      <c r="J452" s="22"/>
      <c r="K452" s="21">
        <f t="shared" si="56"/>
        <v>0</v>
      </c>
    </row>
    <row r="453" spans="1:11" ht="43.5" customHeight="1">
      <c r="A453" s="17">
        <f t="shared" si="53"/>
        <v>6</v>
      </c>
      <c r="B453" s="24" t="s">
        <v>732</v>
      </c>
      <c r="C453" s="24" t="s">
        <v>733</v>
      </c>
      <c r="D453" s="54" t="s">
        <v>13</v>
      </c>
      <c r="E453" s="55">
        <f>E445*0.3</f>
        <v>3.6839999999999997</v>
      </c>
      <c r="F453" s="53"/>
      <c r="G453" s="22"/>
      <c r="H453" s="21">
        <f t="shared" si="54"/>
        <v>0</v>
      </c>
      <c r="I453" s="53">
        <f t="shared" si="55"/>
        <v>0</v>
      </c>
      <c r="J453" s="22"/>
      <c r="K453" s="21">
        <f t="shared" si="56"/>
        <v>0</v>
      </c>
    </row>
    <row r="454" spans="1:11" ht="41.25" customHeight="1">
      <c r="A454" s="17">
        <f t="shared" si="53"/>
        <v>6</v>
      </c>
      <c r="B454" s="24" t="s">
        <v>734</v>
      </c>
      <c r="C454" s="24" t="s">
        <v>735</v>
      </c>
      <c r="D454" s="54" t="s">
        <v>13</v>
      </c>
      <c r="E454" s="55">
        <v>3.68</v>
      </c>
      <c r="F454" s="53"/>
      <c r="G454" s="22"/>
      <c r="H454" s="21">
        <f t="shared" si="54"/>
        <v>0</v>
      </c>
      <c r="I454" s="53">
        <f t="shared" si="55"/>
        <v>0</v>
      </c>
      <c r="J454" s="22"/>
      <c r="K454" s="21">
        <f t="shared" si="56"/>
        <v>0</v>
      </c>
    </row>
    <row r="455" spans="1:11" ht="16.5">
      <c r="A455" s="17">
        <f t="shared" si="53"/>
        <v>6</v>
      </c>
      <c r="B455" s="24" t="s">
        <v>736</v>
      </c>
      <c r="C455" s="24" t="s">
        <v>737</v>
      </c>
      <c r="D455" s="54" t="s">
        <v>13</v>
      </c>
      <c r="E455" s="53"/>
      <c r="F455" s="53"/>
      <c r="G455" s="22"/>
      <c r="H455" s="21">
        <f t="shared" si="54"/>
        <v>0</v>
      </c>
      <c r="I455" s="53">
        <f t="shared" si="55"/>
        <v>0</v>
      </c>
      <c r="J455" s="22"/>
      <c r="K455" s="21">
        <f t="shared" si="56"/>
        <v>0</v>
      </c>
    </row>
    <row r="456" spans="1:11" ht="16.5">
      <c r="A456" s="17">
        <f t="shared" si="53"/>
        <v>6</v>
      </c>
      <c r="B456" s="24" t="s">
        <v>738</v>
      </c>
      <c r="C456" s="24" t="s">
        <v>739</v>
      </c>
      <c r="D456" s="54" t="s">
        <v>13</v>
      </c>
      <c r="E456" s="53"/>
      <c r="F456" s="53"/>
      <c r="G456" s="22"/>
      <c r="H456" s="21">
        <f t="shared" si="54"/>
        <v>0</v>
      </c>
      <c r="I456" s="53">
        <f t="shared" si="55"/>
        <v>0</v>
      </c>
      <c r="J456" s="22"/>
      <c r="K456" s="21">
        <f t="shared" si="56"/>
        <v>0</v>
      </c>
    </row>
    <row r="457" spans="1:11" ht="53.25" customHeight="1">
      <c r="A457" s="17">
        <f t="shared" si="53"/>
        <v>6</v>
      </c>
      <c r="B457" s="24" t="s">
        <v>740</v>
      </c>
      <c r="C457" s="24" t="s">
        <v>741</v>
      </c>
      <c r="D457" s="54" t="s">
        <v>13</v>
      </c>
      <c r="E457" s="52">
        <f>E432*2</f>
        <v>26.94</v>
      </c>
      <c r="F457" s="53"/>
      <c r="G457" s="22"/>
      <c r="H457" s="21">
        <f t="shared" si="54"/>
        <v>0</v>
      </c>
      <c r="I457" s="53">
        <f t="shared" si="55"/>
        <v>0</v>
      </c>
      <c r="J457" s="22"/>
      <c r="K457" s="21">
        <f t="shared" si="56"/>
        <v>0</v>
      </c>
    </row>
    <row r="458" spans="1:11" ht="38.25" customHeight="1">
      <c r="A458" s="17" t="e">
        <f>+IF(I458&gt;0,#REF!+1,#REF!)</f>
        <v>#REF!</v>
      </c>
      <c r="B458" s="24" t="s">
        <v>742</v>
      </c>
      <c r="C458" s="24" t="s">
        <v>743</v>
      </c>
      <c r="D458" s="54" t="s">
        <v>13</v>
      </c>
      <c r="E458" s="53"/>
      <c r="F458" s="53"/>
      <c r="G458" s="22"/>
      <c r="H458" s="21">
        <f t="shared" si="54"/>
        <v>0</v>
      </c>
      <c r="I458" s="53">
        <f t="shared" si="55"/>
        <v>0</v>
      </c>
      <c r="J458" s="22"/>
      <c r="K458" s="21">
        <f t="shared" si="56"/>
        <v>0</v>
      </c>
    </row>
    <row r="459" spans="1:11" ht="33">
      <c r="A459" s="17" t="e">
        <f aca="true" t="shared" si="57" ref="A459:A490">+IF(I459&gt;0,A458+1,A458)</f>
        <v>#REF!</v>
      </c>
      <c r="B459" s="24" t="s">
        <v>744</v>
      </c>
      <c r="C459" s="24" t="s">
        <v>745</v>
      </c>
      <c r="D459" s="54" t="s">
        <v>13</v>
      </c>
      <c r="E459" s="53"/>
      <c r="F459" s="53"/>
      <c r="G459" s="22"/>
      <c r="H459" s="21">
        <f t="shared" si="54"/>
        <v>0</v>
      </c>
      <c r="I459" s="53">
        <f t="shared" si="55"/>
        <v>0</v>
      </c>
      <c r="J459" s="22"/>
      <c r="K459" s="21">
        <f t="shared" si="56"/>
        <v>0</v>
      </c>
    </row>
    <row r="460" spans="1:11" ht="38.25" customHeight="1">
      <c r="A460" s="17" t="e">
        <f t="shared" si="57"/>
        <v>#REF!</v>
      </c>
      <c r="B460" s="24" t="s">
        <v>746</v>
      </c>
      <c r="C460" s="24" t="s">
        <v>747</v>
      </c>
      <c r="D460" s="54" t="s">
        <v>13</v>
      </c>
      <c r="E460" s="53"/>
      <c r="F460" s="53"/>
      <c r="G460" s="22"/>
      <c r="H460" s="21">
        <f t="shared" si="54"/>
        <v>0</v>
      </c>
      <c r="I460" s="53">
        <f t="shared" si="55"/>
        <v>0</v>
      </c>
      <c r="J460" s="22"/>
      <c r="K460" s="21">
        <f t="shared" si="56"/>
        <v>0</v>
      </c>
    </row>
    <row r="461" spans="1:11" ht="40.5" customHeight="1">
      <c r="A461" s="17" t="e">
        <f t="shared" si="57"/>
        <v>#REF!</v>
      </c>
      <c r="B461" s="24" t="s">
        <v>748</v>
      </c>
      <c r="C461" s="24" t="s">
        <v>749</v>
      </c>
      <c r="D461" s="54" t="s">
        <v>13</v>
      </c>
      <c r="E461" s="53"/>
      <c r="F461" s="53"/>
      <c r="G461" s="22"/>
      <c r="H461" s="21">
        <f t="shared" si="54"/>
        <v>0</v>
      </c>
      <c r="I461" s="53">
        <f t="shared" si="55"/>
        <v>0</v>
      </c>
      <c r="J461" s="22"/>
      <c r="K461" s="21">
        <f t="shared" si="56"/>
        <v>0</v>
      </c>
    </row>
    <row r="462" spans="1:11" ht="16.5">
      <c r="A462" s="17" t="e">
        <f t="shared" si="57"/>
        <v>#REF!</v>
      </c>
      <c r="B462" s="24" t="s">
        <v>750</v>
      </c>
      <c r="C462" s="24" t="s">
        <v>751</v>
      </c>
      <c r="D462" s="54" t="s">
        <v>13</v>
      </c>
      <c r="E462" s="53"/>
      <c r="F462" s="53"/>
      <c r="G462" s="22"/>
      <c r="H462" s="21">
        <f t="shared" si="54"/>
        <v>0</v>
      </c>
      <c r="I462" s="53">
        <f t="shared" si="55"/>
        <v>0</v>
      </c>
      <c r="J462" s="22"/>
      <c r="K462" s="21">
        <f t="shared" si="56"/>
        <v>0</v>
      </c>
    </row>
    <row r="463" spans="1:11" ht="33">
      <c r="A463" s="17" t="e">
        <f t="shared" si="57"/>
        <v>#REF!</v>
      </c>
      <c r="B463" s="24" t="s">
        <v>752</v>
      </c>
      <c r="C463" s="57" t="s">
        <v>753</v>
      </c>
      <c r="D463" s="54" t="s">
        <v>13</v>
      </c>
      <c r="E463" s="55">
        <v>101.21</v>
      </c>
      <c r="F463" s="53"/>
      <c r="G463" s="22"/>
      <c r="H463" s="21">
        <f t="shared" si="54"/>
        <v>0</v>
      </c>
      <c r="I463" s="53">
        <f t="shared" si="55"/>
        <v>0</v>
      </c>
      <c r="J463" s="22"/>
      <c r="K463" s="21">
        <f t="shared" si="56"/>
        <v>0</v>
      </c>
    </row>
    <row r="464" spans="1:11" ht="33">
      <c r="A464" s="17" t="e">
        <f t="shared" si="57"/>
        <v>#REF!</v>
      </c>
      <c r="B464" s="24" t="s">
        <v>754</v>
      </c>
      <c r="C464" s="57" t="s">
        <v>755</v>
      </c>
      <c r="D464" s="54" t="s">
        <v>13</v>
      </c>
      <c r="E464" s="55">
        <v>101.21</v>
      </c>
      <c r="F464" s="53"/>
      <c r="G464" s="22"/>
      <c r="H464" s="21">
        <f t="shared" si="54"/>
        <v>0</v>
      </c>
      <c r="I464" s="53">
        <f t="shared" si="55"/>
        <v>0</v>
      </c>
      <c r="J464" s="22"/>
      <c r="K464" s="21">
        <f t="shared" si="56"/>
        <v>0</v>
      </c>
    </row>
    <row r="465" spans="1:11" ht="33">
      <c r="A465" s="17" t="e">
        <f t="shared" si="57"/>
        <v>#REF!</v>
      </c>
      <c r="B465" s="24" t="s">
        <v>756</v>
      </c>
      <c r="C465" s="57" t="s">
        <v>757</v>
      </c>
      <c r="D465" s="54" t="s">
        <v>13</v>
      </c>
      <c r="E465" s="55">
        <v>101.21</v>
      </c>
      <c r="F465" s="53"/>
      <c r="G465" s="22"/>
      <c r="H465" s="21">
        <f t="shared" si="54"/>
        <v>0</v>
      </c>
      <c r="I465" s="53">
        <f t="shared" si="55"/>
        <v>0</v>
      </c>
      <c r="J465" s="22"/>
      <c r="K465" s="21">
        <f t="shared" si="56"/>
        <v>0</v>
      </c>
    </row>
    <row r="466" spans="1:11" ht="33">
      <c r="A466" s="17" t="e">
        <f t="shared" si="57"/>
        <v>#REF!</v>
      </c>
      <c r="B466" s="24" t="s">
        <v>758</v>
      </c>
      <c r="C466" s="57" t="s">
        <v>759</v>
      </c>
      <c r="D466" s="54" t="s">
        <v>13</v>
      </c>
      <c r="E466" s="55">
        <v>101.21</v>
      </c>
      <c r="F466" s="53"/>
      <c r="G466" s="22"/>
      <c r="H466" s="21">
        <f t="shared" si="54"/>
        <v>0</v>
      </c>
      <c r="I466" s="53">
        <f t="shared" si="55"/>
        <v>0</v>
      </c>
      <c r="J466" s="22"/>
      <c r="K466" s="21">
        <f t="shared" si="56"/>
        <v>0</v>
      </c>
    </row>
    <row r="467" spans="1:11" ht="33">
      <c r="A467" s="17" t="e">
        <f t="shared" si="57"/>
        <v>#REF!</v>
      </c>
      <c r="B467" s="24" t="s">
        <v>760</v>
      </c>
      <c r="C467" s="57" t="s">
        <v>761</v>
      </c>
      <c r="D467" s="54" t="s">
        <v>13</v>
      </c>
      <c r="E467" s="55">
        <v>101.21</v>
      </c>
      <c r="F467" s="53"/>
      <c r="G467" s="22"/>
      <c r="H467" s="21">
        <f t="shared" si="54"/>
        <v>0</v>
      </c>
      <c r="I467" s="53">
        <f t="shared" si="55"/>
        <v>0</v>
      </c>
      <c r="J467" s="22"/>
      <c r="K467" s="21">
        <f t="shared" si="56"/>
        <v>0</v>
      </c>
    </row>
    <row r="468" spans="1:11" ht="33">
      <c r="A468" s="17" t="e">
        <f t="shared" si="57"/>
        <v>#REF!</v>
      </c>
      <c r="B468" s="24" t="s">
        <v>762</v>
      </c>
      <c r="C468" s="57" t="s">
        <v>763</v>
      </c>
      <c r="D468" s="54" t="s">
        <v>13</v>
      </c>
      <c r="E468" s="55">
        <v>101.21</v>
      </c>
      <c r="F468" s="53"/>
      <c r="G468" s="22"/>
      <c r="H468" s="21">
        <f t="shared" si="54"/>
        <v>0</v>
      </c>
      <c r="I468" s="53">
        <f t="shared" si="55"/>
        <v>0</v>
      </c>
      <c r="J468" s="22"/>
      <c r="K468" s="21">
        <f t="shared" si="56"/>
        <v>0</v>
      </c>
    </row>
    <row r="469" spans="1:11" ht="33">
      <c r="A469" s="17" t="e">
        <f t="shared" si="57"/>
        <v>#REF!</v>
      </c>
      <c r="B469" s="24" t="s">
        <v>764</v>
      </c>
      <c r="C469" s="57" t="s">
        <v>765</v>
      </c>
      <c r="D469" s="54" t="s">
        <v>13</v>
      </c>
      <c r="E469" s="55">
        <v>101.21</v>
      </c>
      <c r="F469" s="53"/>
      <c r="G469" s="22"/>
      <c r="H469" s="21">
        <f t="shared" si="54"/>
        <v>0</v>
      </c>
      <c r="I469" s="53">
        <f t="shared" si="55"/>
        <v>0</v>
      </c>
      <c r="J469" s="22"/>
      <c r="K469" s="21">
        <f t="shared" si="56"/>
        <v>0</v>
      </c>
    </row>
    <row r="470" spans="1:11" ht="33">
      <c r="A470" s="17" t="e">
        <f t="shared" si="57"/>
        <v>#REF!</v>
      </c>
      <c r="B470" s="24" t="s">
        <v>766</v>
      </c>
      <c r="C470" s="57" t="s">
        <v>767</v>
      </c>
      <c r="D470" s="54" t="s">
        <v>13</v>
      </c>
      <c r="E470" s="55">
        <v>101.21</v>
      </c>
      <c r="F470" s="53"/>
      <c r="G470" s="22"/>
      <c r="H470" s="21">
        <f t="shared" si="54"/>
        <v>0</v>
      </c>
      <c r="I470" s="53">
        <f t="shared" si="55"/>
        <v>0</v>
      </c>
      <c r="J470" s="22"/>
      <c r="K470" s="21">
        <f t="shared" si="56"/>
        <v>0</v>
      </c>
    </row>
    <row r="471" spans="1:11" ht="33">
      <c r="A471" s="17" t="e">
        <f t="shared" si="57"/>
        <v>#REF!</v>
      </c>
      <c r="B471" s="24" t="s">
        <v>768</v>
      </c>
      <c r="C471" s="24" t="s">
        <v>769</v>
      </c>
      <c r="D471" s="54" t="s">
        <v>13</v>
      </c>
      <c r="E471" s="55">
        <v>101.21</v>
      </c>
      <c r="F471" s="53"/>
      <c r="G471" s="22"/>
      <c r="H471" s="21">
        <f t="shared" si="54"/>
        <v>0</v>
      </c>
      <c r="I471" s="53">
        <f t="shared" si="55"/>
        <v>0</v>
      </c>
      <c r="J471" s="22"/>
      <c r="K471" s="21">
        <f t="shared" si="56"/>
        <v>0</v>
      </c>
    </row>
    <row r="472" spans="1:11" ht="33">
      <c r="A472" s="17" t="e">
        <f t="shared" si="57"/>
        <v>#REF!</v>
      </c>
      <c r="B472" s="24" t="s">
        <v>770</v>
      </c>
      <c r="C472" s="24" t="s">
        <v>771</v>
      </c>
      <c r="D472" s="54" t="s">
        <v>13</v>
      </c>
      <c r="E472" s="55">
        <v>101.21</v>
      </c>
      <c r="F472" s="53"/>
      <c r="G472" s="22"/>
      <c r="H472" s="21">
        <f t="shared" si="54"/>
        <v>0</v>
      </c>
      <c r="I472" s="53">
        <f t="shared" si="55"/>
        <v>0</v>
      </c>
      <c r="J472" s="22"/>
      <c r="K472" s="21">
        <f t="shared" si="56"/>
        <v>0</v>
      </c>
    </row>
    <row r="473" spans="1:11" ht="33">
      <c r="A473" s="17" t="e">
        <f t="shared" si="57"/>
        <v>#REF!</v>
      </c>
      <c r="B473" s="24" t="s">
        <v>772</v>
      </c>
      <c r="C473" s="24" t="s">
        <v>773</v>
      </c>
      <c r="D473" s="54" t="s">
        <v>13</v>
      </c>
      <c r="E473" s="55">
        <v>101.21</v>
      </c>
      <c r="F473" s="53"/>
      <c r="G473" s="22"/>
      <c r="H473" s="21">
        <f t="shared" si="54"/>
        <v>0</v>
      </c>
      <c r="I473" s="53">
        <f t="shared" si="55"/>
        <v>0</v>
      </c>
      <c r="J473" s="22"/>
      <c r="K473" s="21">
        <f t="shared" si="56"/>
        <v>0</v>
      </c>
    </row>
    <row r="474" spans="1:11" ht="33">
      <c r="A474" s="17" t="e">
        <f t="shared" si="57"/>
        <v>#REF!</v>
      </c>
      <c r="B474" s="24" t="s">
        <v>774</v>
      </c>
      <c r="C474" s="24" t="s">
        <v>775</v>
      </c>
      <c r="D474" s="54" t="s">
        <v>13</v>
      </c>
      <c r="E474" s="55">
        <v>101.21</v>
      </c>
      <c r="F474" s="53"/>
      <c r="G474" s="22"/>
      <c r="H474" s="21">
        <f t="shared" si="54"/>
        <v>0</v>
      </c>
      <c r="I474" s="53">
        <f t="shared" si="55"/>
        <v>0</v>
      </c>
      <c r="J474" s="22"/>
      <c r="K474" s="21">
        <f t="shared" si="56"/>
        <v>0</v>
      </c>
    </row>
    <row r="475" spans="1:11" ht="33">
      <c r="A475" s="17" t="e">
        <f t="shared" si="57"/>
        <v>#REF!</v>
      </c>
      <c r="B475" s="24" t="s">
        <v>776</v>
      </c>
      <c r="C475" s="24" t="s">
        <v>777</v>
      </c>
      <c r="D475" s="54" t="s">
        <v>13</v>
      </c>
      <c r="E475" s="55">
        <v>101.21</v>
      </c>
      <c r="F475" s="53"/>
      <c r="G475" s="22"/>
      <c r="H475" s="21">
        <f t="shared" si="54"/>
        <v>0</v>
      </c>
      <c r="I475" s="53">
        <f t="shared" si="55"/>
        <v>0</v>
      </c>
      <c r="J475" s="22"/>
      <c r="K475" s="21">
        <f t="shared" si="56"/>
        <v>0</v>
      </c>
    </row>
    <row r="476" spans="1:11" ht="33">
      <c r="A476" s="17" t="e">
        <f t="shared" si="57"/>
        <v>#REF!</v>
      </c>
      <c r="B476" s="24" t="s">
        <v>778</v>
      </c>
      <c r="C476" s="24" t="s">
        <v>779</v>
      </c>
      <c r="D476" s="54" t="s">
        <v>13</v>
      </c>
      <c r="E476" s="55">
        <v>101.21</v>
      </c>
      <c r="F476" s="53"/>
      <c r="G476" s="22"/>
      <c r="H476" s="21">
        <f t="shared" si="54"/>
        <v>0</v>
      </c>
      <c r="I476" s="53">
        <f t="shared" si="55"/>
        <v>0</v>
      </c>
      <c r="J476" s="22"/>
      <c r="K476" s="21">
        <f t="shared" si="56"/>
        <v>0</v>
      </c>
    </row>
    <row r="477" spans="1:11" ht="33">
      <c r="A477" s="17" t="e">
        <f t="shared" si="57"/>
        <v>#REF!</v>
      </c>
      <c r="B477" s="24" t="s">
        <v>780</v>
      </c>
      <c r="C477" s="24" t="s">
        <v>781</v>
      </c>
      <c r="D477" s="54" t="s">
        <v>13</v>
      </c>
      <c r="E477" s="55">
        <v>101.21</v>
      </c>
      <c r="F477" s="53"/>
      <c r="G477" s="22"/>
      <c r="H477" s="21">
        <f t="shared" si="54"/>
        <v>0</v>
      </c>
      <c r="I477" s="53">
        <f t="shared" si="55"/>
        <v>0</v>
      </c>
      <c r="J477" s="22"/>
      <c r="K477" s="21">
        <f t="shared" si="56"/>
        <v>0</v>
      </c>
    </row>
    <row r="478" spans="1:11" ht="33">
      <c r="A478" s="17" t="e">
        <f t="shared" si="57"/>
        <v>#REF!</v>
      </c>
      <c r="B478" s="24" t="s">
        <v>782</v>
      </c>
      <c r="C478" s="24" t="s">
        <v>783</v>
      </c>
      <c r="D478" s="54" t="s">
        <v>13</v>
      </c>
      <c r="E478" s="55">
        <v>101.21</v>
      </c>
      <c r="F478" s="53"/>
      <c r="G478" s="22"/>
      <c r="H478" s="21">
        <f t="shared" si="54"/>
        <v>0</v>
      </c>
      <c r="I478" s="53">
        <f t="shared" si="55"/>
        <v>0</v>
      </c>
      <c r="J478" s="22"/>
      <c r="K478" s="21">
        <f t="shared" si="56"/>
        <v>0</v>
      </c>
    </row>
    <row r="479" spans="1:11" ht="33">
      <c r="A479" s="17" t="e">
        <f t="shared" si="57"/>
        <v>#REF!</v>
      </c>
      <c r="B479" s="24" t="s">
        <v>784</v>
      </c>
      <c r="C479" s="24" t="s">
        <v>785</v>
      </c>
      <c r="D479" s="54" t="s">
        <v>13</v>
      </c>
      <c r="E479" s="52">
        <f>101.21*2</f>
        <v>202.42</v>
      </c>
      <c r="F479" s="53"/>
      <c r="G479" s="22"/>
      <c r="H479" s="21">
        <f t="shared" si="54"/>
        <v>0</v>
      </c>
      <c r="I479" s="53">
        <f t="shared" si="55"/>
        <v>0</v>
      </c>
      <c r="J479" s="22"/>
      <c r="K479" s="21">
        <f t="shared" si="56"/>
        <v>0</v>
      </c>
    </row>
    <row r="480" spans="1:11" ht="33">
      <c r="A480" s="17" t="e">
        <f t="shared" si="57"/>
        <v>#REF!</v>
      </c>
      <c r="B480" s="24" t="s">
        <v>786</v>
      </c>
      <c r="C480" s="24" t="s">
        <v>787</v>
      </c>
      <c r="D480" s="54" t="s">
        <v>13</v>
      </c>
      <c r="E480" s="52">
        <f aca="true" t="shared" si="58" ref="E480:E486">101.21*2</f>
        <v>202.42</v>
      </c>
      <c r="F480" s="53"/>
      <c r="G480" s="22"/>
      <c r="H480" s="21">
        <f t="shared" si="54"/>
        <v>0</v>
      </c>
      <c r="I480" s="53">
        <f t="shared" si="55"/>
        <v>0</v>
      </c>
      <c r="J480" s="22"/>
      <c r="K480" s="21">
        <f t="shared" si="56"/>
        <v>0</v>
      </c>
    </row>
    <row r="481" spans="1:11" ht="33">
      <c r="A481" s="17" t="e">
        <f t="shared" si="57"/>
        <v>#REF!</v>
      </c>
      <c r="B481" s="24" t="s">
        <v>788</v>
      </c>
      <c r="C481" s="24" t="s">
        <v>789</v>
      </c>
      <c r="D481" s="54" t="s">
        <v>13</v>
      </c>
      <c r="E481" s="52">
        <f t="shared" si="58"/>
        <v>202.42</v>
      </c>
      <c r="F481" s="53"/>
      <c r="G481" s="22"/>
      <c r="H481" s="21">
        <f t="shared" si="54"/>
        <v>0</v>
      </c>
      <c r="I481" s="53">
        <f t="shared" si="55"/>
        <v>0</v>
      </c>
      <c r="J481" s="22"/>
      <c r="K481" s="21">
        <f t="shared" si="56"/>
        <v>0</v>
      </c>
    </row>
    <row r="482" spans="1:11" ht="33">
      <c r="A482" s="17" t="e">
        <f t="shared" si="57"/>
        <v>#REF!</v>
      </c>
      <c r="B482" s="24" t="s">
        <v>790</v>
      </c>
      <c r="C482" s="24" t="s">
        <v>791</v>
      </c>
      <c r="D482" s="54" t="s">
        <v>13</v>
      </c>
      <c r="E482" s="52">
        <f t="shared" si="58"/>
        <v>202.42</v>
      </c>
      <c r="F482" s="53"/>
      <c r="G482" s="22"/>
      <c r="H482" s="21">
        <f t="shared" si="54"/>
        <v>0</v>
      </c>
      <c r="I482" s="53">
        <f t="shared" si="55"/>
        <v>0</v>
      </c>
      <c r="J482" s="22"/>
      <c r="K482" s="21">
        <f t="shared" si="56"/>
        <v>0</v>
      </c>
    </row>
    <row r="483" spans="1:11" ht="33">
      <c r="A483" s="17" t="e">
        <f t="shared" si="57"/>
        <v>#REF!</v>
      </c>
      <c r="B483" s="24" t="s">
        <v>792</v>
      </c>
      <c r="C483" s="24" t="s">
        <v>793</v>
      </c>
      <c r="D483" s="54" t="s">
        <v>13</v>
      </c>
      <c r="E483" s="52">
        <f t="shared" si="58"/>
        <v>202.42</v>
      </c>
      <c r="F483" s="53"/>
      <c r="G483" s="22"/>
      <c r="H483" s="21">
        <f t="shared" si="54"/>
        <v>0</v>
      </c>
      <c r="I483" s="53">
        <f t="shared" si="55"/>
        <v>0</v>
      </c>
      <c r="J483" s="22"/>
      <c r="K483" s="21">
        <f t="shared" si="56"/>
        <v>0</v>
      </c>
    </row>
    <row r="484" spans="1:11" ht="33">
      <c r="A484" s="17" t="e">
        <f t="shared" si="57"/>
        <v>#REF!</v>
      </c>
      <c r="B484" s="24" t="s">
        <v>794</v>
      </c>
      <c r="C484" s="24" t="s">
        <v>795</v>
      </c>
      <c r="D484" s="54" t="s">
        <v>13</v>
      </c>
      <c r="E484" s="52">
        <f t="shared" si="58"/>
        <v>202.42</v>
      </c>
      <c r="F484" s="53"/>
      <c r="G484" s="22"/>
      <c r="H484" s="21">
        <f t="shared" si="54"/>
        <v>0</v>
      </c>
      <c r="I484" s="53">
        <f t="shared" si="55"/>
        <v>0</v>
      </c>
      <c r="J484" s="22"/>
      <c r="K484" s="21">
        <f t="shared" si="56"/>
        <v>0</v>
      </c>
    </row>
    <row r="485" spans="1:11" ht="33">
      <c r="A485" s="17" t="e">
        <f t="shared" si="57"/>
        <v>#REF!</v>
      </c>
      <c r="B485" s="24" t="s">
        <v>796</v>
      </c>
      <c r="C485" s="24" t="s">
        <v>797</v>
      </c>
      <c r="D485" s="54" t="s">
        <v>13</v>
      </c>
      <c r="E485" s="52">
        <f t="shared" si="58"/>
        <v>202.42</v>
      </c>
      <c r="F485" s="53"/>
      <c r="G485" s="22"/>
      <c r="H485" s="21">
        <f t="shared" si="54"/>
        <v>0</v>
      </c>
      <c r="I485" s="53">
        <f t="shared" si="55"/>
        <v>0</v>
      </c>
      <c r="J485" s="22"/>
      <c r="K485" s="21">
        <f t="shared" si="56"/>
        <v>0</v>
      </c>
    </row>
    <row r="486" spans="1:11" ht="33">
      <c r="A486" s="17" t="e">
        <f t="shared" si="57"/>
        <v>#REF!</v>
      </c>
      <c r="B486" s="24" t="s">
        <v>798</v>
      </c>
      <c r="C486" s="24" t="s">
        <v>799</v>
      </c>
      <c r="D486" s="54" t="s">
        <v>13</v>
      </c>
      <c r="E486" s="52">
        <f t="shared" si="58"/>
        <v>202.42</v>
      </c>
      <c r="F486" s="53"/>
      <c r="G486" s="22"/>
      <c r="H486" s="21">
        <f t="shared" si="54"/>
        <v>0</v>
      </c>
      <c r="I486" s="53">
        <f t="shared" si="55"/>
        <v>0</v>
      </c>
      <c r="J486" s="22"/>
      <c r="K486" s="21">
        <f t="shared" si="56"/>
        <v>0</v>
      </c>
    </row>
    <row r="487" spans="1:11" ht="54.75" customHeight="1">
      <c r="A487" s="17" t="e">
        <f t="shared" si="57"/>
        <v>#REF!</v>
      </c>
      <c r="B487" s="24" t="s">
        <v>800</v>
      </c>
      <c r="C487" s="57" t="s">
        <v>801</v>
      </c>
      <c r="D487" s="54" t="s">
        <v>13</v>
      </c>
      <c r="E487" s="55">
        <v>101.21</v>
      </c>
      <c r="F487" s="53"/>
      <c r="G487" s="22"/>
      <c r="H487" s="21">
        <f t="shared" si="54"/>
        <v>0</v>
      </c>
      <c r="I487" s="53">
        <f t="shared" si="55"/>
        <v>0</v>
      </c>
      <c r="J487" s="22"/>
      <c r="K487" s="21">
        <f t="shared" si="56"/>
        <v>0</v>
      </c>
    </row>
    <row r="488" spans="1:11" ht="50.25" customHeight="1">
      <c r="A488" s="17" t="e">
        <f t="shared" si="57"/>
        <v>#REF!</v>
      </c>
      <c r="B488" s="24" t="s">
        <v>802</v>
      </c>
      <c r="C488" s="24" t="s">
        <v>803</v>
      </c>
      <c r="D488" s="54" t="s">
        <v>13</v>
      </c>
      <c r="E488" s="55">
        <v>101.21</v>
      </c>
      <c r="F488" s="53"/>
      <c r="G488" s="22"/>
      <c r="H488" s="21">
        <f t="shared" si="54"/>
        <v>0</v>
      </c>
      <c r="I488" s="53">
        <f t="shared" si="55"/>
        <v>0</v>
      </c>
      <c r="J488" s="22"/>
      <c r="K488" s="21">
        <f t="shared" si="56"/>
        <v>0</v>
      </c>
    </row>
    <row r="489" spans="1:11" ht="51.75" customHeight="1">
      <c r="A489" s="17" t="e">
        <f t="shared" si="57"/>
        <v>#REF!</v>
      </c>
      <c r="B489" s="24" t="s">
        <v>804</v>
      </c>
      <c r="C489" s="24" t="s">
        <v>805</v>
      </c>
      <c r="D489" s="54" t="s">
        <v>13</v>
      </c>
      <c r="E489" s="55">
        <v>101.21</v>
      </c>
      <c r="F489" s="53"/>
      <c r="G489" s="22"/>
      <c r="H489" s="21">
        <f t="shared" si="54"/>
        <v>0</v>
      </c>
      <c r="I489" s="53">
        <f t="shared" si="55"/>
        <v>0</v>
      </c>
      <c r="J489" s="22"/>
      <c r="K489" s="21">
        <f t="shared" si="56"/>
        <v>0</v>
      </c>
    </row>
    <row r="490" spans="1:11" ht="33">
      <c r="A490" s="17" t="e">
        <f t="shared" si="57"/>
        <v>#REF!</v>
      </c>
      <c r="B490" s="24" t="s">
        <v>806</v>
      </c>
      <c r="C490" s="57" t="s">
        <v>807</v>
      </c>
      <c r="D490" s="54" t="s">
        <v>13</v>
      </c>
      <c r="E490" s="55">
        <v>101.21</v>
      </c>
      <c r="F490" s="53"/>
      <c r="G490" s="22"/>
      <c r="H490" s="21">
        <f t="shared" si="54"/>
        <v>0</v>
      </c>
      <c r="I490" s="53">
        <f t="shared" si="55"/>
        <v>0</v>
      </c>
      <c r="J490" s="22"/>
      <c r="K490" s="21">
        <f t="shared" si="56"/>
        <v>0</v>
      </c>
    </row>
    <row r="491" spans="1:11" ht="33">
      <c r="A491" s="17" t="e">
        <f aca="true" t="shared" si="59" ref="A491:A525">+IF(I491&gt;0,A490+1,A490)</f>
        <v>#REF!</v>
      </c>
      <c r="B491" s="24" t="s">
        <v>808</v>
      </c>
      <c r="C491" s="57" t="s">
        <v>809</v>
      </c>
      <c r="D491" s="54" t="s">
        <v>13</v>
      </c>
      <c r="E491" s="55">
        <v>101.21</v>
      </c>
      <c r="F491" s="53"/>
      <c r="G491" s="22"/>
      <c r="H491" s="21">
        <f t="shared" si="54"/>
        <v>0</v>
      </c>
      <c r="I491" s="53">
        <f t="shared" si="55"/>
        <v>0</v>
      </c>
      <c r="J491" s="22"/>
      <c r="K491" s="21">
        <f t="shared" si="56"/>
        <v>0</v>
      </c>
    </row>
    <row r="492" spans="1:11" ht="33">
      <c r="A492" s="17" t="e">
        <f t="shared" si="59"/>
        <v>#REF!</v>
      </c>
      <c r="B492" s="24" t="s">
        <v>810</v>
      </c>
      <c r="C492" s="57" t="s">
        <v>811</v>
      </c>
      <c r="D492" s="54" t="s">
        <v>13</v>
      </c>
      <c r="E492" s="55">
        <v>101.21</v>
      </c>
      <c r="F492" s="53"/>
      <c r="G492" s="22"/>
      <c r="H492" s="21">
        <f t="shared" si="54"/>
        <v>0</v>
      </c>
      <c r="I492" s="53">
        <f t="shared" si="55"/>
        <v>0</v>
      </c>
      <c r="J492" s="22"/>
      <c r="K492" s="21">
        <f t="shared" si="56"/>
        <v>0</v>
      </c>
    </row>
    <row r="493" spans="1:11" ht="33">
      <c r="A493" s="17" t="e">
        <f t="shared" si="59"/>
        <v>#REF!</v>
      </c>
      <c r="B493" s="24" t="s">
        <v>812</v>
      </c>
      <c r="C493" s="57" t="s">
        <v>813</v>
      </c>
      <c r="D493" s="54" t="s">
        <v>13</v>
      </c>
      <c r="E493" s="55">
        <v>101.21</v>
      </c>
      <c r="F493" s="53"/>
      <c r="G493" s="22"/>
      <c r="H493" s="21">
        <f t="shared" si="54"/>
        <v>0</v>
      </c>
      <c r="I493" s="53">
        <f t="shared" si="55"/>
        <v>0</v>
      </c>
      <c r="J493" s="22"/>
      <c r="K493" s="21">
        <f t="shared" si="56"/>
        <v>0</v>
      </c>
    </row>
    <row r="494" spans="1:11" ht="33">
      <c r="A494" s="17" t="e">
        <f t="shared" si="59"/>
        <v>#REF!</v>
      </c>
      <c r="B494" s="24" t="s">
        <v>814</v>
      </c>
      <c r="C494" s="57" t="s">
        <v>815</v>
      </c>
      <c r="D494" s="54" t="s">
        <v>13</v>
      </c>
      <c r="E494" s="55">
        <v>101.21</v>
      </c>
      <c r="F494" s="53"/>
      <c r="G494" s="22"/>
      <c r="H494" s="21">
        <f t="shared" si="54"/>
        <v>0</v>
      </c>
      <c r="I494" s="53">
        <f t="shared" si="55"/>
        <v>0</v>
      </c>
      <c r="J494" s="22"/>
      <c r="K494" s="21">
        <f t="shared" si="56"/>
        <v>0</v>
      </c>
    </row>
    <row r="495" spans="1:11" ht="47.25" customHeight="1">
      <c r="A495" s="17" t="e">
        <f t="shared" si="59"/>
        <v>#REF!</v>
      </c>
      <c r="B495" s="24" t="s">
        <v>816</v>
      </c>
      <c r="C495" s="24" t="s">
        <v>817</v>
      </c>
      <c r="D495" s="54" t="s">
        <v>13</v>
      </c>
      <c r="E495" s="55">
        <v>101.21</v>
      </c>
      <c r="F495" s="53"/>
      <c r="G495" s="22"/>
      <c r="H495" s="21">
        <f t="shared" si="54"/>
        <v>0</v>
      </c>
      <c r="I495" s="53">
        <f t="shared" si="55"/>
        <v>0</v>
      </c>
      <c r="J495" s="22"/>
      <c r="K495" s="21">
        <f t="shared" si="56"/>
        <v>0</v>
      </c>
    </row>
    <row r="496" spans="1:11" ht="50.25" customHeight="1">
      <c r="A496" s="17" t="e">
        <f t="shared" si="59"/>
        <v>#REF!</v>
      </c>
      <c r="B496" s="24" t="s">
        <v>818</v>
      </c>
      <c r="C496" s="24" t="s">
        <v>819</v>
      </c>
      <c r="D496" s="54" t="s">
        <v>13</v>
      </c>
      <c r="E496" s="55">
        <v>101.21</v>
      </c>
      <c r="F496" s="53"/>
      <c r="G496" s="22"/>
      <c r="H496" s="21">
        <f t="shared" si="54"/>
        <v>0</v>
      </c>
      <c r="I496" s="53">
        <f t="shared" si="55"/>
        <v>0</v>
      </c>
      <c r="J496" s="22"/>
      <c r="K496" s="21">
        <f t="shared" si="56"/>
        <v>0</v>
      </c>
    </row>
    <row r="497" spans="1:11" ht="51.75" customHeight="1">
      <c r="A497" s="17" t="e">
        <f t="shared" si="59"/>
        <v>#REF!</v>
      </c>
      <c r="B497" s="24" t="s">
        <v>820</v>
      </c>
      <c r="C497" s="24" t="s">
        <v>821</v>
      </c>
      <c r="D497" s="54" t="s">
        <v>13</v>
      </c>
      <c r="E497" s="55">
        <v>101.21</v>
      </c>
      <c r="F497" s="53"/>
      <c r="G497" s="22"/>
      <c r="H497" s="21">
        <f t="shared" si="54"/>
        <v>0</v>
      </c>
      <c r="I497" s="53">
        <f t="shared" si="55"/>
        <v>0</v>
      </c>
      <c r="J497" s="22"/>
      <c r="K497" s="21">
        <f t="shared" si="56"/>
        <v>0</v>
      </c>
    </row>
    <row r="498" spans="1:11" ht="33">
      <c r="A498" s="17" t="e">
        <f t="shared" si="59"/>
        <v>#REF!</v>
      </c>
      <c r="B498" s="24" t="s">
        <v>822</v>
      </c>
      <c r="C498" s="24" t="s">
        <v>823</v>
      </c>
      <c r="D498" s="54" t="s">
        <v>13</v>
      </c>
      <c r="E498" s="55">
        <v>101.21</v>
      </c>
      <c r="F498" s="53"/>
      <c r="G498" s="22"/>
      <c r="H498" s="21">
        <f t="shared" si="54"/>
        <v>0</v>
      </c>
      <c r="I498" s="53">
        <f t="shared" si="55"/>
        <v>0</v>
      </c>
      <c r="J498" s="22"/>
      <c r="K498" s="21">
        <f t="shared" si="56"/>
        <v>0</v>
      </c>
    </row>
    <row r="499" spans="1:11" ht="33">
      <c r="A499" s="17" t="e">
        <f t="shared" si="59"/>
        <v>#REF!</v>
      </c>
      <c r="B499" s="24" t="s">
        <v>824</v>
      </c>
      <c r="C499" s="24" t="s">
        <v>825</v>
      </c>
      <c r="D499" s="54" t="s">
        <v>13</v>
      </c>
      <c r="E499" s="55">
        <v>101.21</v>
      </c>
      <c r="F499" s="53"/>
      <c r="G499" s="22"/>
      <c r="H499" s="21">
        <f t="shared" si="54"/>
        <v>0</v>
      </c>
      <c r="I499" s="53">
        <f t="shared" si="55"/>
        <v>0</v>
      </c>
      <c r="J499" s="22"/>
      <c r="K499" s="21">
        <f t="shared" si="56"/>
        <v>0</v>
      </c>
    </row>
    <row r="500" spans="1:11" ht="33">
      <c r="A500" s="17" t="e">
        <f t="shared" si="59"/>
        <v>#REF!</v>
      </c>
      <c r="B500" s="24" t="s">
        <v>826</v>
      </c>
      <c r="C500" s="24" t="s">
        <v>827</v>
      </c>
      <c r="D500" s="54" t="s">
        <v>13</v>
      </c>
      <c r="E500" s="55">
        <v>101.21</v>
      </c>
      <c r="F500" s="53"/>
      <c r="G500" s="22"/>
      <c r="H500" s="21">
        <f t="shared" si="54"/>
        <v>0</v>
      </c>
      <c r="I500" s="53">
        <f t="shared" si="55"/>
        <v>0</v>
      </c>
      <c r="J500" s="22"/>
      <c r="K500" s="21">
        <f t="shared" si="56"/>
        <v>0</v>
      </c>
    </row>
    <row r="501" spans="1:11" ht="33">
      <c r="A501" s="17" t="e">
        <f t="shared" si="59"/>
        <v>#REF!</v>
      </c>
      <c r="B501" s="24" t="s">
        <v>828</v>
      </c>
      <c r="C501" s="24" t="s">
        <v>829</v>
      </c>
      <c r="D501" s="54" t="s">
        <v>13</v>
      </c>
      <c r="E501" s="55">
        <v>101.21</v>
      </c>
      <c r="F501" s="53"/>
      <c r="G501" s="22"/>
      <c r="H501" s="21">
        <f t="shared" si="54"/>
        <v>0</v>
      </c>
      <c r="I501" s="53">
        <f t="shared" si="55"/>
        <v>0</v>
      </c>
      <c r="J501" s="22"/>
      <c r="K501" s="21">
        <f t="shared" si="56"/>
        <v>0</v>
      </c>
    </row>
    <row r="502" spans="1:11" ht="33">
      <c r="A502" s="17" t="e">
        <f t="shared" si="59"/>
        <v>#REF!</v>
      </c>
      <c r="B502" s="24" t="s">
        <v>830</v>
      </c>
      <c r="C502" s="24" t="s">
        <v>831</v>
      </c>
      <c r="D502" s="54" t="s">
        <v>13</v>
      </c>
      <c r="E502" s="55">
        <v>101.21</v>
      </c>
      <c r="F502" s="53"/>
      <c r="G502" s="22"/>
      <c r="H502" s="21">
        <f t="shared" si="54"/>
        <v>0</v>
      </c>
      <c r="I502" s="53">
        <f t="shared" si="55"/>
        <v>0</v>
      </c>
      <c r="J502" s="22"/>
      <c r="K502" s="21">
        <f t="shared" si="56"/>
        <v>0</v>
      </c>
    </row>
    <row r="503" spans="1:11" ht="47.25" customHeight="1">
      <c r="A503" s="17" t="e">
        <f t="shared" si="59"/>
        <v>#REF!</v>
      </c>
      <c r="B503" s="24" t="s">
        <v>832</v>
      </c>
      <c r="C503" s="24" t="s">
        <v>833</v>
      </c>
      <c r="D503" s="54" t="s">
        <v>13</v>
      </c>
      <c r="E503" s="52">
        <v>202.42</v>
      </c>
      <c r="F503" s="53"/>
      <c r="G503" s="22"/>
      <c r="H503" s="21">
        <f t="shared" si="54"/>
        <v>0</v>
      </c>
      <c r="I503" s="53">
        <f t="shared" si="55"/>
        <v>0</v>
      </c>
      <c r="J503" s="22"/>
      <c r="K503" s="21">
        <f t="shared" si="56"/>
        <v>0</v>
      </c>
    </row>
    <row r="504" spans="1:11" ht="50.25" customHeight="1">
      <c r="A504" s="17" t="e">
        <f t="shared" si="59"/>
        <v>#REF!</v>
      </c>
      <c r="B504" s="24" t="s">
        <v>834</v>
      </c>
      <c r="C504" s="24" t="s">
        <v>835</v>
      </c>
      <c r="D504" s="54" t="s">
        <v>13</v>
      </c>
      <c r="E504" s="52">
        <v>202.42</v>
      </c>
      <c r="F504" s="53"/>
      <c r="G504" s="22"/>
      <c r="H504" s="21">
        <f t="shared" si="54"/>
        <v>0</v>
      </c>
      <c r="I504" s="53">
        <f t="shared" si="55"/>
        <v>0</v>
      </c>
      <c r="J504" s="22"/>
      <c r="K504" s="21">
        <f t="shared" si="56"/>
        <v>0</v>
      </c>
    </row>
    <row r="505" spans="1:11" ht="51.75" customHeight="1">
      <c r="A505" s="17" t="e">
        <f t="shared" si="59"/>
        <v>#REF!</v>
      </c>
      <c r="B505" s="24" t="s">
        <v>836</v>
      </c>
      <c r="C505" s="24" t="s">
        <v>837</v>
      </c>
      <c r="D505" s="54" t="s">
        <v>13</v>
      </c>
      <c r="E505" s="52">
        <v>202.42</v>
      </c>
      <c r="F505" s="53"/>
      <c r="G505" s="22"/>
      <c r="H505" s="21">
        <f t="shared" si="54"/>
        <v>0</v>
      </c>
      <c r="I505" s="53">
        <f t="shared" si="55"/>
        <v>0</v>
      </c>
      <c r="J505" s="22"/>
      <c r="K505" s="21">
        <f t="shared" si="56"/>
        <v>0</v>
      </c>
    </row>
    <row r="506" spans="1:11" ht="33">
      <c r="A506" s="17" t="e">
        <f t="shared" si="59"/>
        <v>#REF!</v>
      </c>
      <c r="B506" s="24" t="s">
        <v>838</v>
      </c>
      <c r="C506" s="24" t="s">
        <v>839</v>
      </c>
      <c r="D506" s="54" t="s">
        <v>13</v>
      </c>
      <c r="E506" s="52">
        <v>202.42</v>
      </c>
      <c r="F506" s="53"/>
      <c r="G506" s="22"/>
      <c r="H506" s="21">
        <f t="shared" si="54"/>
        <v>0</v>
      </c>
      <c r="I506" s="53">
        <f t="shared" si="55"/>
        <v>0</v>
      </c>
      <c r="J506" s="22"/>
      <c r="K506" s="21">
        <f t="shared" si="56"/>
        <v>0</v>
      </c>
    </row>
    <row r="507" spans="1:11" ht="33">
      <c r="A507" s="17" t="e">
        <f t="shared" si="59"/>
        <v>#REF!</v>
      </c>
      <c r="B507" s="24" t="s">
        <v>840</v>
      </c>
      <c r="C507" s="24" t="s">
        <v>841</v>
      </c>
      <c r="D507" s="54" t="s">
        <v>13</v>
      </c>
      <c r="E507" s="52">
        <v>202.42</v>
      </c>
      <c r="F507" s="53"/>
      <c r="G507" s="22"/>
      <c r="H507" s="21">
        <f t="shared" si="54"/>
        <v>0</v>
      </c>
      <c r="I507" s="53">
        <f t="shared" si="55"/>
        <v>0</v>
      </c>
      <c r="J507" s="22"/>
      <c r="K507" s="21">
        <f t="shared" si="56"/>
        <v>0</v>
      </c>
    </row>
    <row r="508" spans="1:11" ht="33">
      <c r="A508" s="17" t="e">
        <f t="shared" si="59"/>
        <v>#REF!</v>
      </c>
      <c r="B508" s="24" t="s">
        <v>842</v>
      </c>
      <c r="C508" s="24" t="s">
        <v>843</v>
      </c>
      <c r="D508" s="54" t="s">
        <v>13</v>
      </c>
      <c r="E508" s="52">
        <v>202.42</v>
      </c>
      <c r="F508" s="53"/>
      <c r="G508" s="22"/>
      <c r="H508" s="21">
        <f t="shared" si="54"/>
        <v>0</v>
      </c>
      <c r="I508" s="53">
        <f t="shared" si="55"/>
        <v>0</v>
      </c>
      <c r="J508" s="22"/>
      <c r="K508" s="21">
        <f t="shared" si="56"/>
        <v>0</v>
      </c>
    </row>
    <row r="509" spans="1:11" ht="33">
      <c r="A509" s="17" t="e">
        <f t="shared" si="59"/>
        <v>#REF!</v>
      </c>
      <c r="B509" s="24" t="s">
        <v>844</v>
      </c>
      <c r="C509" s="24" t="s">
        <v>845</v>
      </c>
      <c r="D509" s="54" t="s">
        <v>13</v>
      </c>
      <c r="E509" s="52">
        <v>202.42</v>
      </c>
      <c r="F509" s="53"/>
      <c r="G509" s="22"/>
      <c r="H509" s="21">
        <f t="shared" si="54"/>
        <v>0</v>
      </c>
      <c r="I509" s="53">
        <f t="shared" si="55"/>
        <v>0</v>
      </c>
      <c r="J509" s="22"/>
      <c r="K509" s="21">
        <f t="shared" si="56"/>
        <v>0</v>
      </c>
    </row>
    <row r="510" spans="1:11" ht="33">
      <c r="A510" s="17" t="e">
        <f t="shared" si="59"/>
        <v>#REF!</v>
      </c>
      <c r="B510" s="24" t="s">
        <v>846</v>
      </c>
      <c r="C510" s="24" t="s">
        <v>847</v>
      </c>
      <c r="D510" s="54" t="s">
        <v>13</v>
      </c>
      <c r="E510" s="52">
        <v>202.42</v>
      </c>
      <c r="F510" s="53"/>
      <c r="G510" s="22"/>
      <c r="H510" s="21">
        <f t="shared" si="54"/>
        <v>0</v>
      </c>
      <c r="I510" s="53">
        <f t="shared" si="55"/>
        <v>0</v>
      </c>
      <c r="J510" s="22"/>
      <c r="K510" s="21">
        <f t="shared" si="56"/>
        <v>0</v>
      </c>
    </row>
    <row r="511" spans="1:11" ht="41.25" customHeight="1">
      <c r="A511" s="17" t="e">
        <f t="shared" si="59"/>
        <v>#REF!</v>
      </c>
      <c r="B511" s="24" t="s">
        <v>848</v>
      </c>
      <c r="C511" s="57" t="s">
        <v>849</v>
      </c>
      <c r="D511" s="54" t="s">
        <v>13</v>
      </c>
      <c r="E511" s="52">
        <f>15.25*1.1</f>
        <v>16.775000000000002</v>
      </c>
      <c r="F511" s="53"/>
      <c r="G511" s="22"/>
      <c r="H511" s="21">
        <f t="shared" si="54"/>
        <v>0</v>
      </c>
      <c r="I511" s="53">
        <f t="shared" si="55"/>
        <v>0</v>
      </c>
      <c r="J511" s="22"/>
      <c r="K511" s="21">
        <f t="shared" si="56"/>
        <v>0</v>
      </c>
    </row>
    <row r="512" spans="1:11" ht="38.25" customHeight="1">
      <c r="A512" s="17" t="e">
        <f t="shared" si="59"/>
        <v>#REF!</v>
      </c>
      <c r="B512" s="24" t="s">
        <v>850</v>
      </c>
      <c r="C512" s="57" t="s">
        <v>851</v>
      </c>
      <c r="D512" s="54" t="s">
        <v>13</v>
      </c>
      <c r="E512" s="52">
        <v>16.78</v>
      </c>
      <c r="F512" s="53"/>
      <c r="G512" s="22"/>
      <c r="H512" s="21">
        <f aca="true" t="shared" si="60" ref="H512:H564">+ROUND((F512+G512)*E512,2)</f>
        <v>0</v>
      </c>
      <c r="I512" s="53">
        <f aca="true" t="shared" si="61" ref="I512:I564">+F512</f>
        <v>0</v>
      </c>
      <c r="J512" s="22"/>
      <c r="K512" s="21">
        <f aca="true" t="shared" si="62" ref="K512:K525">+ROUND((I512+J512)*E512,2)</f>
        <v>0</v>
      </c>
    </row>
    <row r="513" spans="1:11" ht="40.5" customHeight="1">
      <c r="A513" s="17" t="e">
        <f t="shared" si="59"/>
        <v>#REF!</v>
      </c>
      <c r="B513" s="24" t="s">
        <v>852</v>
      </c>
      <c r="C513" s="24" t="s">
        <v>853</v>
      </c>
      <c r="D513" s="54"/>
      <c r="E513" s="53"/>
      <c r="F513" s="53"/>
      <c r="G513" s="22"/>
      <c r="H513" s="21">
        <f t="shared" si="60"/>
        <v>0</v>
      </c>
      <c r="I513" s="53">
        <f t="shared" si="61"/>
        <v>0</v>
      </c>
      <c r="J513" s="22"/>
      <c r="K513" s="21">
        <f t="shared" si="62"/>
        <v>0</v>
      </c>
    </row>
    <row r="514" spans="1:11" ht="32.25" customHeight="1">
      <c r="A514" s="17" t="e">
        <f t="shared" si="59"/>
        <v>#REF!</v>
      </c>
      <c r="B514" s="24" t="s">
        <v>854</v>
      </c>
      <c r="C514" s="24" t="s">
        <v>855</v>
      </c>
      <c r="D514" s="54"/>
      <c r="E514" s="53"/>
      <c r="F514" s="53"/>
      <c r="G514" s="22"/>
      <c r="H514" s="21">
        <f t="shared" si="60"/>
        <v>0</v>
      </c>
      <c r="I514" s="53">
        <f t="shared" si="61"/>
        <v>0</v>
      </c>
      <c r="J514" s="22"/>
      <c r="K514" s="21">
        <f t="shared" si="62"/>
        <v>0</v>
      </c>
    </row>
    <row r="515" spans="1:11" ht="40.5" customHeight="1">
      <c r="A515" s="17" t="e">
        <f t="shared" si="59"/>
        <v>#REF!</v>
      </c>
      <c r="B515" s="24" t="s">
        <v>856</v>
      </c>
      <c r="C515" s="24" t="s">
        <v>857</v>
      </c>
      <c r="D515" s="54"/>
      <c r="E515" s="53"/>
      <c r="F515" s="53"/>
      <c r="G515" s="22"/>
      <c r="H515" s="21">
        <f t="shared" si="60"/>
        <v>0</v>
      </c>
      <c r="I515" s="53">
        <f t="shared" si="61"/>
        <v>0</v>
      </c>
      <c r="J515" s="22"/>
      <c r="K515" s="21">
        <f t="shared" si="62"/>
        <v>0</v>
      </c>
    </row>
    <row r="516" spans="1:11" ht="33">
      <c r="A516" s="17" t="e">
        <f t="shared" si="59"/>
        <v>#REF!</v>
      </c>
      <c r="B516" s="24" t="s">
        <v>858</v>
      </c>
      <c r="C516" s="24" t="s">
        <v>859</v>
      </c>
      <c r="D516" s="54"/>
      <c r="E516" s="53"/>
      <c r="F516" s="53"/>
      <c r="G516" s="22"/>
      <c r="H516" s="21">
        <f t="shared" si="60"/>
        <v>0</v>
      </c>
      <c r="I516" s="53">
        <f t="shared" si="61"/>
        <v>0</v>
      </c>
      <c r="J516" s="22"/>
      <c r="K516" s="21">
        <f t="shared" si="62"/>
        <v>0</v>
      </c>
    </row>
    <row r="517" spans="1:11" ht="33">
      <c r="A517" s="17" t="e">
        <f t="shared" si="59"/>
        <v>#REF!</v>
      </c>
      <c r="B517" s="24" t="s">
        <v>860</v>
      </c>
      <c r="C517" s="57" t="s">
        <v>861</v>
      </c>
      <c r="D517" s="54" t="s">
        <v>13</v>
      </c>
      <c r="E517" s="53"/>
      <c r="F517" s="53"/>
      <c r="G517" s="22"/>
      <c r="H517" s="21">
        <f t="shared" si="60"/>
        <v>0</v>
      </c>
      <c r="I517" s="53">
        <f t="shared" si="61"/>
        <v>0</v>
      </c>
      <c r="J517" s="22"/>
      <c r="K517" s="21">
        <f t="shared" si="62"/>
        <v>0</v>
      </c>
    </row>
    <row r="518" spans="1:11" ht="33">
      <c r="A518" s="17" t="e">
        <f t="shared" si="59"/>
        <v>#REF!</v>
      </c>
      <c r="B518" s="24" t="s">
        <v>862</v>
      </c>
      <c r="C518" s="57" t="s">
        <v>863</v>
      </c>
      <c r="D518" s="54" t="s">
        <v>13</v>
      </c>
      <c r="E518" s="53"/>
      <c r="F518" s="53"/>
      <c r="G518" s="22"/>
      <c r="H518" s="21">
        <f t="shared" si="60"/>
        <v>0</v>
      </c>
      <c r="I518" s="53">
        <f t="shared" si="61"/>
        <v>0</v>
      </c>
      <c r="J518" s="22"/>
      <c r="K518" s="21">
        <f t="shared" si="62"/>
        <v>0</v>
      </c>
    </row>
    <row r="519" spans="1:11" ht="16.5">
      <c r="A519" s="17" t="e">
        <f t="shared" si="59"/>
        <v>#REF!</v>
      </c>
      <c r="B519" s="24" t="s">
        <v>864</v>
      </c>
      <c r="C519" s="57" t="s">
        <v>865</v>
      </c>
      <c r="D519" s="54" t="s">
        <v>13</v>
      </c>
      <c r="E519" s="53"/>
      <c r="F519" s="53"/>
      <c r="G519" s="22"/>
      <c r="H519" s="21">
        <f t="shared" si="60"/>
        <v>0</v>
      </c>
      <c r="I519" s="53">
        <f t="shared" si="61"/>
        <v>0</v>
      </c>
      <c r="J519" s="22"/>
      <c r="K519" s="21">
        <f t="shared" si="62"/>
        <v>0</v>
      </c>
    </row>
    <row r="520" spans="1:11" ht="16.5">
      <c r="A520" s="17" t="e">
        <f t="shared" si="59"/>
        <v>#REF!</v>
      </c>
      <c r="B520" s="24" t="s">
        <v>866</v>
      </c>
      <c r="C520" s="57" t="s">
        <v>867</v>
      </c>
      <c r="D520" s="54" t="s">
        <v>13</v>
      </c>
      <c r="E520" s="53"/>
      <c r="F520" s="53"/>
      <c r="G520" s="22"/>
      <c r="H520" s="21">
        <f t="shared" si="60"/>
        <v>0</v>
      </c>
      <c r="I520" s="53">
        <f t="shared" si="61"/>
        <v>0</v>
      </c>
      <c r="J520" s="22"/>
      <c r="K520" s="21">
        <f t="shared" si="62"/>
        <v>0</v>
      </c>
    </row>
    <row r="521" spans="1:11" ht="33">
      <c r="A521" s="17" t="e">
        <f t="shared" si="59"/>
        <v>#REF!</v>
      </c>
      <c r="B521" s="24" t="s">
        <v>868</v>
      </c>
      <c r="C521" s="57" t="s">
        <v>869</v>
      </c>
      <c r="D521" s="54" t="s">
        <v>13</v>
      </c>
      <c r="E521" s="53"/>
      <c r="F521" s="53"/>
      <c r="G521" s="22"/>
      <c r="H521" s="21">
        <f t="shared" si="60"/>
        <v>0</v>
      </c>
      <c r="I521" s="53">
        <f t="shared" si="61"/>
        <v>0</v>
      </c>
      <c r="J521" s="22"/>
      <c r="K521" s="21">
        <f t="shared" si="62"/>
        <v>0</v>
      </c>
    </row>
    <row r="522" spans="1:11" ht="33">
      <c r="A522" s="17" t="e">
        <f t="shared" si="59"/>
        <v>#REF!</v>
      </c>
      <c r="B522" s="24" t="s">
        <v>870</v>
      </c>
      <c r="C522" s="57" t="s">
        <v>871</v>
      </c>
      <c r="D522" s="54" t="s">
        <v>13</v>
      </c>
      <c r="E522" s="53"/>
      <c r="F522" s="53"/>
      <c r="G522" s="22"/>
      <c r="H522" s="21">
        <f t="shared" si="60"/>
        <v>0</v>
      </c>
      <c r="I522" s="53">
        <f t="shared" si="61"/>
        <v>0</v>
      </c>
      <c r="J522" s="22"/>
      <c r="K522" s="21">
        <f t="shared" si="62"/>
        <v>0</v>
      </c>
    </row>
    <row r="523" spans="1:11" ht="40.5" customHeight="1">
      <c r="A523" s="17" t="e">
        <f t="shared" si="59"/>
        <v>#REF!</v>
      </c>
      <c r="B523" s="24" t="s">
        <v>872</v>
      </c>
      <c r="C523" s="24" t="s">
        <v>873</v>
      </c>
      <c r="D523" s="54" t="s">
        <v>13</v>
      </c>
      <c r="E523" s="55">
        <v>13.28</v>
      </c>
      <c r="F523" s="53"/>
      <c r="G523" s="22"/>
      <c r="H523" s="21">
        <f t="shared" si="60"/>
        <v>0</v>
      </c>
      <c r="I523" s="53">
        <f t="shared" si="61"/>
        <v>0</v>
      </c>
      <c r="J523" s="22"/>
      <c r="K523" s="21">
        <f t="shared" si="62"/>
        <v>0</v>
      </c>
    </row>
    <row r="524" spans="1:11" ht="39" customHeight="1">
      <c r="A524" s="17" t="e">
        <f t="shared" si="59"/>
        <v>#REF!</v>
      </c>
      <c r="B524" s="24" t="s">
        <v>874</v>
      </c>
      <c r="C524" s="57" t="s">
        <v>875</v>
      </c>
      <c r="D524" s="54" t="s">
        <v>13</v>
      </c>
      <c r="E524" s="55">
        <v>13.28</v>
      </c>
      <c r="F524" s="53"/>
      <c r="G524" s="22"/>
      <c r="H524" s="21">
        <f t="shared" si="60"/>
        <v>0</v>
      </c>
      <c r="I524" s="53">
        <f t="shared" si="61"/>
        <v>0</v>
      </c>
      <c r="J524" s="22"/>
      <c r="K524" s="21">
        <f t="shared" si="62"/>
        <v>0</v>
      </c>
    </row>
    <row r="525" spans="1:11" ht="38.25" customHeight="1">
      <c r="A525" s="17" t="e">
        <f t="shared" si="59"/>
        <v>#REF!</v>
      </c>
      <c r="B525" s="24" t="s">
        <v>876</v>
      </c>
      <c r="C525" s="57" t="s">
        <v>877</v>
      </c>
      <c r="D525" s="54" t="s">
        <v>13</v>
      </c>
      <c r="E525" s="55">
        <v>13.28</v>
      </c>
      <c r="F525" s="53"/>
      <c r="G525" s="22"/>
      <c r="H525" s="21">
        <f t="shared" si="60"/>
        <v>0</v>
      </c>
      <c r="I525" s="53">
        <f t="shared" si="61"/>
        <v>0</v>
      </c>
      <c r="J525" s="22"/>
      <c r="K525" s="21">
        <f t="shared" si="62"/>
        <v>0</v>
      </c>
    </row>
    <row r="526" spans="1:11" ht="38.25" customHeight="1">
      <c r="A526" s="17"/>
      <c r="B526" s="24" t="s">
        <v>878</v>
      </c>
      <c r="C526" s="57"/>
      <c r="D526" s="54" t="s">
        <v>13</v>
      </c>
      <c r="E526" s="55">
        <v>14.21</v>
      </c>
      <c r="F526" s="53"/>
      <c r="G526" s="22"/>
      <c r="H526" s="21">
        <f t="shared" si="60"/>
        <v>0</v>
      </c>
      <c r="I526" s="53"/>
      <c r="J526" s="22"/>
      <c r="K526" s="21"/>
    </row>
    <row r="527" spans="1:11" ht="38.25" customHeight="1">
      <c r="A527" s="17"/>
      <c r="B527" s="24" t="s">
        <v>879</v>
      </c>
      <c r="C527" s="57"/>
      <c r="D527" s="54" t="s">
        <v>13</v>
      </c>
      <c r="E527" s="55">
        <v>15.91</v>
      </c>
      <c r="F527" s="53"/>
      <c r="G527" s="22"/>
      <c r="H527" s="21">
        <f t="shared" si="60"/>
        <v>0</v>
      </c>
      <c r="I527" s="53"/>
      <c r="J527" s="22"/>
      <c r="K527" s="21"/>
    </row>
    <row r="528" spans="1:11" ht="16.5">
      <c r="A528" s="17"/>
      <c r="B528" s="24" t="s">
        <v>880</v>
      </c>
      <c r="C528" s="24"/>
      <c r="D528" s="54" t="s">
        <v>13</v>
      </c>
      <c r="E528" s="55">
        <v>5.31</v>
      </c>
      <c r="F528" s="53"/>
      <c r="G528" s="22"/>
      <c r="H528" s="21">
        <f t="shared" si="60"/>
        <v>0</v>
      </c>
      <c r="I528" s="53">
        <f>+F528</f>
        <v>0</v>
      </c>
      <c r="J528" s="22"/>
      <c r="K528" s="21">
        <f>+ROUND((I528+J528)*E528,2)</f>
        <v>0</v>
      </c>
    </row>
    <row r="529" spans="1:11" ht="16.5">
      <c r="A529" s="17" t="e">
        <f>+IF(I529&gt;0,A525+1,A525)</f>
        <v>#REF!</v>
      </c>
      <c r="B529" s="24" t="s">
        <v>881</v>
      </c>
      <c r="C529" s="24" t="s">
        <v>882</v>
      </c>
      <c r="D529" s="54" t="s">
        <v>13</v>
      </c>
      <c r="E529" s="55">
        <v>5.31</v>
      </c>
      <c r="F529" s="53"/>
      <c r="G529" s="22"/>
      <c r="H529" s="21">
        <f t="shared" si="60"/>
        <v>0</v>
      </c>
      <c r="I529" s="53">
        <f t="shared" si="61"/>
        <v>0</v>
      </c>
      <c r="J529" s="22"/>
      <c r="K529" s="21">
        <f>+ROUND((I529+J529)*E529,2)</f>
        <v>0</v>
      </c>
    </row>
    <row r="530" spans="1:11" ht="36" customHeight="1">
      <c r="A530" s="17" t="e">
        <f>+IF(I530&gt;0,A529+1,A529)</f>
        <v>#REF!</v>
      </c>
      <c r="B530" s="24" t="s">
        <v>883</v>
      </c>
      <c r="C530" s="57" t="s">
        <v>884</v>
      </c>
      <c r="D530" s="54" t="s">
        <v>13</v>
      </c>
      <c r="E530" s="55">
        <v>5.31</v>
      </c>
      <c r="F530" s="53"/>
      <c r="G530" s="22"/>
      <c r="H530" s="21">
        <f t="shared" si="60"/>
        <v>0</v>
      </c>
      <c r="I530" s="53">
        <f t="shared" si="61"/>
        <v>0</v>
      </c>
      <c r="J530" s="22"/>
      <c r="K530" s="21">
        <f>+ROUND((I530+J530)*E530,2)</f>
        <v>0</v>
      </c>
    </row>
    <row r="531" spans="1:11" ht="36" customHeight="1">
      <c r="A531" s="17"/>
      <c r="B531" s="24" t="s">
        <v>885</v>
      </c>
      <c r="C531" s="57"/>
      <c r="D531" s="54" t="s">
        <v>13</v>
      </c>
      <c r="E531" s="55">
        <v>5.68</v>
      </c>
      <c r="F531" s="53"/>
      <c r="G531" s="22"/>
      <c r="H531" s="21">
        <f t="shared" si="60"/>
        <v>0</v>
      </c>
      <c r="I531" s="53"/>
      <c r="J531" s="22"/>
      <c r="K531" s="21"/>
    </row>
    <row r="532" spans="1:11" ht="36" customHeight="1">
      <c r="A532" s="17"/>
      <c r="B532" s="24" t="s">
        <v>886</v>
      </c>
      <c r="C532" s="57"/>
      <c r="D532" s="54" t="s">
        <v>13</v>
      </c>
      <c r="E532" s="55">
        <v>6.37</v>
      </c>
      <c r="F532" s="53"/>
      <c r="G532" s="22"/>
      <c r="H532" s="21">
        <f t="shared" si="60"/>
        <v>0</v>
      </c>
      <c r="I532" s="53"/>
      <c r="J532" s="22"/>
      <c r="K532" s="21"/>
    </row>
    <row r="533" spans="1:11" ht="38.25" customHeight="1">
      <c r="A533" s="17" t="e">
        <f>+IF(I533&gt;0,A537+1,A537)</f>
        <v>#REF!</v>
      </c>
      <c r="B533" s="24" t="s">
        <v>887</v>
      </c>
      <c r="C533" s="24" t="s">
        <v>887</v>
      </c>
      <c r="D533" s="54" t="s">
        <v>13</v>
      </c>
      <c r="E533" s="52">
        <v>5.31</v>
      </c>
      <c r="F533" s="53"/>
      <c r="G533" s="22"/>
      <c r="H533" s="21">
        <f t="shared" si="60"/>
        <v>0</v>
      </c>
      <c r="I533" s="53">
        <f>+F533</f>
        <v>0</v>
      </c>
      <c r="J533" s="22"/>
      <c r="K533" s="21">
        <f>+ROUND((I533+J533)*E533,2)</f>
        <v>0</v>
      </c>
    </row>
    <row r="534" spans="1:11" ht="38.25" customHeight="1">
      <c r="A534" s="17"/>
      <c r="B534" s="24" t="s">
        <v>888</v>
      </c>
      <c r="C534" s="24"/>
      <c r="D534" s="54"/>
      <c r="E534" s="55">
        <v>6.13</v>
      </c>
      <c r="F534" s="53"/>
      <c r="G534" s="22"/>
      <c r="H534" s="21">
        <f t="shared" si="60"/>
        <v>0</v>
      </c>
      <c r="I534" s="53"/>
      <c r="J534" s="22"/>
      <c r="K534" s="21"/>
    </row>
    <row r="535" spans="1:11" ht="38.25" customHeight="1">
      <c r="A535" s="17"/>
      <c r="B535" s="24" t="s">
        <v>889</v>
      </c>
      <c r="C535" s="24"/>
      <c r="D535" s="54"/>
      <c r="E535" s="55">
        <v>8.48</v>
      </c>
      <c r="F535" s="53"/>
      <c r="G535" s="22"/>
      <c r="H535" s="21">
        <f t="shared" si="60"/>
        <v>0</v>
      </c>
      <c r="I535" s="53"/>
      <c r="J535" s="22"/>
      <c r="K535" s="21"/>
    </row>
    <row r="536" spans="1:11" ht="39" customHeight="1">
      <c r="A536" s="17" t="e">
        <f>+IF(I536&gt;0,A530+1,A530)</f>
        <v>#REF!</v>
      </c>
      <c r="B536" s="24" t="s">
        <v>890</v>
      </c>
      <c r="C536" s="57"/>
      <c r="D536" s="54" t="s">
        <v>13</v>
      </c>
      <c r="E536" s="55">
        <v>15.38</v>
      </c>
      <c r="F536" s="53"/>
      <c r="G536" s="22"/>
      <c r="H536" s="21">
        <f t="shared" si="60"/>
        <v>0</v>
      </c>
      <c r="I536" s="53">
        <f t="shared" si="61"/>
        <v>0</v>
      </c>
      <c r="J536" s="22"/>
      <c r="K536" s="21">
        <f aca="true" t="shared" si="63" ref="K536:K564">+ROUND((I536+J536)*E536,2)</f>
        <v>0</v>
      </c>
    </row>
    <row r="537" spans="1:11" ht="42.75" customHeight="1">
      <c r="A537" s="17" t="e">
        <f>+IF(I537&gt;0,A536+1,A536)</f>
        <v>#REF!</v>
      </c>
      <c r="B537" s="24" t="s">
        <v>891</v>
      </c>
      <c r="C537" s="57"/>
      <c r="D537" s="54" t="s">
        <v>13</v>
      </c>
      <c r="E537" s="55">
        <v>17.23</v>
      </c>
      <c r="F537" s="53"/>
      <c r="G537" s="22"/>
      <c r="H537" s="21">
        <f t="shared" si="60"/>
        <v>0</v>
      </c>
      <c r="I537" s="53">
        <f t="shared" si="61"/>
        <v>0</v>
      </c>
      <c r="J537" s="22"/>
      <c r="K537" s="21">
        <f t="shared" si="63"/>
        <v>0</v>
      </c>
    </row>
    <row r="538" spans="1:11" ht="41.25" customHeight="1">
      <c r="A538" s="17" t="e">
        <f>+IF(I538&gt;0,A533+1,A533)</f>
        <v>#REF!</v>
      </c>
      <c r="B538" s="24" t="s">
        <v>892</v>
      </c>
      <c r="C538" s="24" t="s">
        <v>892</v>
      </c>
      <c r="D538" s="19" t="s">
        <v>13</v>
      </c>
      <c r="E538" s="52">
        <f>8.43*1.1</f>
        <v>9.273</v>
      </c>
      <c r="F538" s="53"/>
      <c r="G538" s="22"/>
      <c r="H538" s="21">
        <f t="shared" si="60"/>
        <v>0</v>
      </c>
      <c r="I538" s="53">
        <f t="shared" si="61"/>
        <v>0</v>
      </c>
      <c r="J538" s="22"/>
      <c r="K538" s="21">
        <f t="shared" si="63"/>
        <v>0</v>
      </c>
    </row>
    <row r="539" spans="1:11" ht="40.5" customHeight="1">
      <c r="A539" s="17" t="e">
        <f aca="true" t="shared" si="64" ref="A539:A552">+IF(I539&gt;0,A538+1,A538)</f>
        <v>#REF!</v>
      </c>
      <c r="B539" s="24" t="s">
        <v>893</v>
      </c>
      <c r="C539" s="24" t="s">
        <v>893</v>
      </c>
      <c r="D539" s="19" t="s">
        <v>13</v>
      </c>
      <c r="E539" s="52">
        <f>+E538/2</f>
        <v>4.6365</v>
      </c>
      <c r="F539" s="53"/>
      <c r="G539" s="22"/>
      <c r="H539" s="21">
        <f t="shared" si="60"/>
        <v>0</v>
      </c>
      <c r="I539" s="53">
        <f t="shared" si="61"/>
        <v>0</v>
      </c>
      <c r="J539" s="22"/>
      <c r="K539" s="21">
        <f t="shared" si="63"/>
        <v>0</v>
      </c>
    </row>
    <row r="540" spans="1:11" ht="42.75" customHeight="1">
      <c r="A540" s="17" t="e">
        <f t="shared" si="64"/>
        <v>#REF!</v>
      </c>
      <c r="B540" s="24" t="s">
        <v>894</v>
      </c>
      <c r="C540" s="24" t="s">
        <v>894</v>
      </c>
      <c r="D540" s="19" t="s">
        <v>13</v>
      </c>
      <c r="E540" s="52">
        <f>+E539+E538</f>
        <v>13.9095</v>
      </c>
      <c r="F540" s="53"/>
      <c r="G540" s="22"/>
      <c r="H540" s="21">
        <f t="shared" si="60"/>
        <v>0</v>
      </c>
      <c r="I540" s="53">
        <f t="shared" si="61"/>
        <v>0</v>
      </c>
      <c r="J540" s="22"/>
      <c r="K540" s="21">
        <f t="shared" si="63"/>
        <v>0</v>
      </c>
    </row>
    <row r="541" spans="1:11" ht="16.5">
      <c r="A541" s="17" t="e">
        <f t="shared" si="64"/>
        <v>#REF!</v>
      </c>
      <c r="B541" s="24" t="s">
        <v>895</v>
      </c>
      <c r="C541" s="24" t="s">
        <v>895</v>
      </c>
      <c r="D541" s="54" t="s">
        <v>13</v>
      </c>
      <c r="E541" s="55">
        <v>5.12</v>
      </c>
      <c r="F541" s="53"/>
      <c r="G541" s="22"/>
      <c r="H541" s="21">
        <f t="shared" si="60"/>
        <v>0</v>
      </c>
      <c r="I541" s="53">
        <f t="shared" si="61"/>
        <v>0</v>
      </c>
      <c r="J541" s="22"/>
      <c r="K541" s="21">
        <f t="shared" si="63"/>
        <v>0</v>
      </c>
    </row>
    <row r="542" spans="1:11" ht="42" customHeight="1">
      <c r="A542" s="17" t="e">
        <f t="shared" si="64"/>
        <v>#REF!</v>
      </c>
      <c r="B542" s="24" t="s">
        <v>896</v>
      </c>
      <c r="C542" s="24" t="s">
        <v>897</v>
      </c>
      <c r="D542" s="17" t="s">
        <v>13</v>
      </c>
      <c r="E542" s="52">
        <v>5.23</v>
      </c>
      <c r="F542" s="53"/>
      <c r="G542" s="35"/>
      <c r="H542" s="21">
        <f t="shared" si="60"/>
        <v>0</v>
      </c>
      <c r="I542" s="53">
        <f t="shared" si="61"/>
        <v>0</v>
      </c>
      <c r="J542" s="35"/>
      <c r="K542" s="21">
        <f t="shared" si="63"/>
        <v>0</v>
      </c>
    </row>
    <row r="543" spans="1:11" ht="42" customHeight="1">
      <c r="A543" s="17" t="e">
        <f t="shared" si="64"/>
        <v>#REF!</v>
      </c>
      <c r="B543" s="24" t="s">
        <v>898</v>
      </c>
      <c r="C543" s="24" t="s">
        <v>899</v>
      </c>
      <c r="D543" s="17" t="s">
        <v>13</v>
      </c>
      <c r="E543" s="52">
        <v>6.53</v>
      </c>
      <c r="F543" s="53"/>
      <c r="G543" s="35"/>
      <c r="H543" s="21">
        <f t="shared" si="60"/>
        <v>0</v>
      </c>
      <c r="I543" s="53">
        <f t="shared" si="61"/>
        <v>0</v>
      </c>
      <c r="J543" s="35"/>
      <c r="K543" s="21">
        <f t="shared" si="63"/>
        <v>0</v>
      </c>
    </row>
    <row r="544" spans="1:11" ht="42" customHeight="1">
      <c r="A544" s="17" t="e">
        <f t="shared" si="64"/>
        <v>#REF!</v>
      </c>
      <c r="B544" s="24" t="s">
        <v>900</v>
      </c>
      <c r="C544" s="24" t="s">
        <v>901</v>
      </c>
      <c r="D544" s="17" t="s">
        <v>13</v>
      </c>
      <c r="E544" s="52">
        <v>3.41</v>
      </c>
      <c r="F544" s="53"/>
      <c r="G544" s="35"/>
      <c r="H544" s="21">
        <f t="shared" si="60"/>
        <v>0</v>
      </c>
      <c r="I544" s="53">
        <f t="shared" si="61"/>
        <v>0</v>
      </c>
      <c r="J544" s="35"/>
      <c r="K544" s="21">
        <f t="shared" si="63"/>
        <v>0</v>
      </c>
    </row>
    <row r="545" spans="1:11" ht="42" customHeight="1">
      <c r="A545" s="17" t="e">
        <f t="shared" si="64"/>
        <v>#REF!</v>
      </c>
      <c r="B545" s="24" t="s">
        <v>902</v>
      </c>
      <c r="C545" s="24" t="s">
        <v>903</v>
      </c>
      <c r="D545" s="17" t="s">
        <v>13</v>
      </c>
      <c r="E545" s="52">
        <v>4.87</v>
      </c>
      <c r="F545" s="53"/>
      <c r="G545" s="35"/>
      <c r="H545" s="21">
        <f t="shared" si="60"/>
        <v>0</v>
      </c>
      <c r="I545" s="53">
        <f t="shared" si="61"/>
        <v>0</v>
      </c>
      <c r="J545" s="35"/>
      <c r="K545" s="21">
        <f t="shared" si="63"/>
        <v>0</v>
      </c>
    </row>
    <row r="546" spans="1:11" ht="57" customHeight="1">
      <c r="A546" s="17" t="e">
        <f t="shared" si="64"/>
        <v>#REF!</v>
      </c>
      <c r="B546" s="24" t="s">
        <v>904</v>
      </c>
      <c r="C546" s="24" t="s">
        <v>905</v>
      </c>
      <c r="D546" s="17" t="s">
        <v>13</v>
      </c>
      <c r="E546" s="55">
        <v>11.56</v>
      </c>
      <c r="F546" s="53"/>
      <c r="G546" s="35"/>
      <c r="H546" s="21">
        <f t="shared" si="60"/>
        <v>0</v>
      </c>
      <c r="I546" s="53">
        <f t="shared" si="61"/>
        <v>0</v>
      </c>
      <c r="J546" s="35"/>
      <c r="K546" s="21">
        <f t="shared" si="63"/>
        <v>0</v>
      </c>
    </row>
    <row r="547" spans="1:11" ht="42" customHeight="1">
      <c r="A547" s="17" t="e">
        <f t="shared" si="64"/>
        <v>#REF!</v>
      </c>
      <c r="B547" s="24" t="s">
        <v>906</v>
      </c>
      <c r="C547" s="24" t="s">
        <v>907</v>
      </c>
      <c r="D547" s="17" t="s">
        <v>13</v>
      </c>
      <c r="E547" s="55">
        <v>11.56</v>
      </c>
      <c r="F547" s="53"/>
      <c r="G547" s="35"/>
      <c r="H547" s="21">
        <f t="shared" si="60"/>
        <v>0</v>
      </c>
      <c r="I547" s="53">
        <f t="shared" si="61"/>
        <v>0</v>
      </c>
      <c r="J547" s="35"/>
      <c r="K547" s="21">
        <f t="shared" si="63"/>
        <v>0</v>
      </c>
    </row>
    <row r="548" spans="1:11" ht="16.5">
      <c r="A548" s="17" t="e">
        <f t="shared" si="64"/>
        <v>#REF!</v>
      </c>
      <c r="B548" s="24" t="s">
        <v>908</v>
      </c>
      <c r="C548" s="24" t="s">
        <v>908</v>
      </c>
      <c r="D548" s="17" t="s">
        <v>13</v>
      </c>
      <c r="E548" s="55">
        <v>5.26</v>
      </c>
      <c r="F548" s="53"/>
      <c r="G548" s="22"/>
      <c r="H548" s="21">
        <f t="shared" si="60"/>
        <v>0</v>
      </c>
      <c r="I548" s="53">
        <f t="shared" si="61"/>
        <v>0</v>
      </c>
      <c r="J548" s="22"/>
      <c r="K548" s="21">
        <f t="shared" si="63"/>
        <v>0</v>
      </c>
    </row>
    <row r="549" spans="1:11" ht="16.5">
      <c r="A549" s="17" t="e">
        <f t="shared" si="64"/>
        <v>#REF!</v>
      </c>
      <c r="B549" s="24" t="s">
        <v>909</v>
      </c>
      <c r="C549" s="24" t="s">
        <v>909</v>
      </c>
      <c r="D549" s="17" t="s">
        <v>13</v>
      </c>
      <c r="E549" s="55">
        <v>5.26</v>
      </c>
      <c r="F549" s="53"/>
      <c r="G549" s="22"/>
      <c r="H549" s="21">
        <f t="shared" si="60"/>
        <v>0</v>
      </c>
      <c r="I549" s="53">
        <f t="shared" si="61"/>
        <v>0</v>
      </c>
      <c r="J549" s="22"/>
      <c r="K549" s="21">
        <f t="shared" si="63"/>
        <v>0</v>
      </c>
    </row>
    <row r="550" spans="1:11" ht="16.5">
      <c r="A550" s="17" t="e">
        <f t="shared" si="64"/>
        <v>#REF!</v>
      </c>
      <c r="B550" s="24" t="s">
        <v>910</v>
      </c>
      <c r="C550" s="24" t="s">
        <v>910</v>
      </c>
      <c r="D550" s="17" t="s">
        <v>13</v>
      </c>
      <c r="E550" s="55">
        <v>1.13</v>
      </c>
      <c r="F550" s="53"/>
      <c r="G550" s="22"/>
      <c r="H550" s="21">
        <f t="shared" si="60"/>
        <v>0</v>
      </c>
      <c r="I550" s="53">
        <f t="shared" si="61"/>
        <v>0</v>
      </c>
      <c r="J550" s="22"/>
      <c r="K550" s="21">
        <f t="shared" si="63"/>
        <v>0</v>
      </c>
    </row>
    <row r="551" spans="1:11" ht="73.5" customHeight="1">
      <c r="A551" s="17" t="e">
        <f t="shared" si="64"/>
        <v>#REF!</v>
      </c>
      <c r="B551" s="24" t="s">
        <v>911</v>
      </c>
      <c r="C551" s="24" t="s">
        <v>912</v>
      </c>
      <c r="D551" s="53" t="s">
        <v>13</v>
      </c>
      <c r="E551" s="55">
        <v>16.52</v>
      </c>
      <c r="F551" s="53"/>
      <c r="G551" s="22"/>
      <c r="H551" s="21">
        <f t="shared" si="60"/>
        <v>0</v>
      </c>
      <c r="I551" s="53">
        <f t="shared" si="61"/>
        <v>0</v>
      </c>
      <c r="J551" s="22"/>
      <c r="K551" s="21">
        <f t="shared" si="63"/>
        <v>0</v>
      </c>
    </row>
    <row r="552" spans="1:11" ht="72" customHeight="1">
      <c r="A552" s="17" t="e">
        <f t="shared" si="64"/>
        <v>#REF!</v>
      </c>
      <c r="B552" s="24" t="s">
        <v>913</v>
      </c>
      <c r="C552" s="24" t="s">
        <v>914</v>
      </c>
      <c r="D552" s="53" t="s">
        <v>13</v>
      </c>
      <c r="E552" s="55">
        <f>+E551*1.1</f>
        <v>18.172</v>
      </c>
      <c r="F552" s="53"/>
      <c r="G552" s="22"/>
      <c r="H552" s="21">
        <f t="shared" si="60"/>
        <v>0</v>
      </c>
      <c r="I552" s="53">
        <f t="shared" si="61"/>
        <v>0</v>
      </c>
      <c r="J552" s="22"/>
      <c r="K552" s="21">
        <f t="shared" si="63"/>
        <v>0</v>
      </c>
    </row>
    <row r="553" spans="1:11" ht="33">
      <c r="A553" s="17"/>
      <c r="B553" s="24" t="s">
        <v>915</v>
      </c>
      <c r="C553" s="24"/>
      <c r="D553" s="53" t="s">
        <v>13</v>
      </c>
      <c r="E553" s="55">
        <v>19.82</v>
      </c>
      <c r="F553" s="53"/>
      <c r="G553" s="22"/>
      <c r="H553" s="21">
        <f t="shared" si="60"/>
        <v>0</v>
      </c>
      <c r="I553" s="53">
        <f t="shared" si="61"/>
        <v>0</v>
      </c>
      <c r="J553" s="22"/>
      <c r="K553" s="21">
        <f t="shared" si="63"/>
        <v>0</v>
      </c>
    </row>
    <row r="554" spans="1:11" ht="33">
      <c r="A554" s="17"/>
      <c r="B554" s="24" t="s">
        <v>916</v>
      </c>
      <c r="C554" s="24"/>
      <c r="D554" s="53" t="s">
        <v>13</v>
      </c>
      <c r="E554" s="55">
        <f>+E553*1.1</f>
        <v>21.802000000000003</v>
      </c>
      <c r="F554" s="53"/>
      <c r="G554" s="22"/>
      <c r="H554" s="21">
        <f t="shared" si="60"/>
        <v>0</v>
      </c>
      <c r="I554" s="53">
        <f t="shared" si="61"/>
        <v>0</v>
      </c>
      <c r="J554" s="22"/>
      <c r="K554" s="21">
        <f t="shared" si="63"/>
        <v>0</v>
      </c>
    </row>
    <row r="555" spans="1:11" ht="62.25" customHeight="1">
      <c r="A555" s="17" t="e">
        <f>+IF(I555&gt;0,A552+1,A552)</f>
        <v>#REF!</v>
      </c>
      <c r="B555" s="24" t="s">
        <v>917</v>
      </c>
      <c r="C555" s="24" t="s">
        <v>918</v>
      </c>
      <c r="D555" s="53" t="s">
        <v>13</v>
      </c>
      <c r="E555" s="55">
        <v>8.26</v>
      </c>
      <c r="F555" s="53"/>
      <c r="G555" s="22"/>
      <c r="H555" s="21">
        <f t="shared" si="60"/>
        <v>0</v>
      </c>
      <c r="I555" s="53">
        <f t="shared" si="61"/>
        <v>0</v>
      </c>
      <c r="J555" s="22"/>
      <c r="K555" s="21">
        <f t="shared" si="63"/>
        <v>0</v>
      </c>
    </row>
    <row r="556" spans="1:11" ht="66.75" customHeight="1">
      <c r="A556" s="17" t="e">
        <f>+IF(I556&gt;0,A555+1,A555)</f>
        <v>#REF!</v>
      </c>
      <c r="B556" s="24" t="s">
        <v>919</v>
      </c>
      <c r="C556" s="24" t="s">
        <v>920</v>
      </c>
      <c r="D556" s="53" t="s">
        <v>13</v>
      </c>
      <c r="E556" s="55">
        <f>+E555*1.1</f>
        <v>9.086</v>
      </c>
      <c r="F556" s="53"/>
      <c r="G556" s="22"/>
      <c r="H556" s="21">
        <f t="shared" si="60"/>
        <v>0</v>
      </c>
      <c r="I556" s="53">
        <f t="shared" si="61"/>
        <v>0</v>
      </c>
      <c r="J556" s="22"/>
      <c r="K556" s="21">
        <f t="shared" si="63"/>
        <v>0</v>
      </c>
    </row>
    <row r="557" spans="1:11" ht="33">
      <c r="A557" s="17"/>
      <c r="B557" s="24" t="s">
        <v>921</v>
      </c>
      <c r="C557" s="24"/>
      <c r="D557" s="53" t="s">
        <v>13</v>
      </c>
      <c r="E557" s="55">
        <v>6.21</v>
      </c>
      <c r="F557" s="53"/>
      <c r="G557" s="22"/>
      <c r="H557" s="21">
        <f t="shared" si="60"/>
        <v>0</v>
      </c>
      <c r="I557" s="53">
        <f t="shared" si="61"/>
        <v>0</v>
      </c>
      <c r="J557" s="22"/>
      <c r="K557" s="21">
        <f t="shared" si="63"/>
        <v>0</v>
      </c>
    </row>
    <row r="558" spans="1:11" ht="16.5">
      <c r="A558" s="17"/>
      <c r="B558" s="24" t="s">
        <v>922</v>
      </c>
      <c r="C558" s="24"/>
      <c r="D558" s="53" t="s">
        <v>13</v>
      </c>
      <c r="E558" s="55">
        <v>23.41</v>
      </c>
      <c r="F558" s="53"/>
      <c r="G558" s="22"/>
      <c r="H558" s="21">
        <f t="shared" si="60"/>
        <v>0</v>
      </c>
      <c r="I558" s="53">
        <f t="shared" si="61"/>
        <v>0</v>
      </c>
      <c r="J558" s="22"/>
      <c r="K558" s="21">
        <f t="shared" si="63"/>
        <v>0</v>
      </c>
    </row>
    <row r="559" spans="1:11" ht="16.5">
      <c r="A559" s="17"/>
      <c r="B559" s="24" t="s">
        <v>923</v>
      </c>
      <c r="C559" s="24"/>
      <c r="D559" s="53" t="s">
        <v>13</v>
      </c>
      <c r="E559" s="55">
        <v>7.02</v>
      </c>
      <c r="F559" s="53"/>
      <c r="G559" s="22"/>
      <c r="H559" s="21">
        <f t="shared" si="60"/>
        <v>0</v>
      </c>
      <c r="I559" s="53">
        <f t="shared" si="61"/>
        <v>0</v>
      </c>
      <c r="J559" s="22"/>
      <c r="K559" s="21">
        <f t="shared" si="63"/>
        <v>0</v>
      </c>
    </row>
    <row r="560" spans="1:11" ht="16.5">
      <c r="A560" s="17"/>
      <c r="B560" s="24" t="s">
        <v>924</v>
      </c>
      <c r="C560" s="24"/>
      <c r="D560" s="53" t="s">
        <v>13</v>
      </c>
      <c r="E560" s="55">
        <v>16.39</v>
      </c>
      <c r="F560" s="53"/>
      <c r="G560" s="22"/>
      <c r="H560" s="21">
        <f t="shared" si="60"/>
        <v>0</v>
      </c>
      <c r="I560" s="53">
        <f t="shared" si="61"/>
        <v>0</v>
      </c>
      <c r="J560" s="22"/>
      <c r="K560" s="21">
        <f t="shared" si="63"/>
        <v>0</v>
      </c>
    </row>
    <row r="561" spans="1:11" ht="16.5">
      <c r="A561" s="17"/>
      <c r="B561" s="24" t="s">
        <v>925</v>
      </c>
      <c r="C561" s="24"/>
      <c r="D561" s="53" t="s">
        <v>13</v>
      </c>
      <c r="E561" s="55">
        <v>13.02</v>
      </c>
      <c r="F561" s="53"/>
      <c r="G561" s="22"/>
      <c r="H561" s="21">
        <f t="shared" si="60"/>
        <v>0</v>
      </c>
      <c r="I561" s="53">
        <f t="shared" si="61"/>
        <v>0</v>
      </c>
      <c r="J561" s="22"/>
      <c r="K561" s="21">
        <f t="shared" si="63"/>
        <v>0</v>
      </c>
    </row>
    <row r="562" spans="1:11" ht="16.5">
      <c r="A562" s="17"/>
      <c r="B562" s="24" t="s">
        <v>926</v>
      </c>
      <c r="C562" s="24"/>
      <c r="D562" s="53" t="s">
        <v>13</v>
      </c>
      <c r="E562" s="55">
        <v>4.16</v>
      </c>
      <c r="F562" s="53"/>
      <c r="G562" s="22"/>
      <c r="H562" s="21">
        <f t="shared" si="60"/>
        <v>0</v>
      </c>
      <c r="I562" s="53">
        <f t="shared" si="61"/>
        <v>0</v>
      </c>
      <c r="J562" s="22"/>
      <c r="K562" s="21">
        <f t="shared" si="63"/>
        <v>0</v>
      </c>
    </row>
    <row r="563" spans="1:11" ht="40.5" customHeight="1">
      <c r="A563" s="17" t="e">
        <f>+IF(I563&gt;0,A556+1,A556)</f>
        <v>#REF!</v>
      </c>
      <c r="B563" s="24" t="s">
        <v>927</v>
      </c>
      <c r="C563" s="24" t="s">
        <v>928</v>
      </c>
      <c r="D563" s="53" t="s">
        <v>13</v>
      </c>
      <c r="E563" s="55">
        <v>7.51</v>
      </c>
      <c r="F563" s="53"/>
      <c r="G563" s="22"/>
      <c r="H563" s="21">
        <f t="shared" si="60"/>
        <v>0</v>
      </c>
      <c r="I563" s="53">
        <f t="shared" si="61"/>
        <v>0</v>
      </c>
      <c r="J563" s="22"/>
      <c r="K563" s="21">
        <f t="shared" si="63"/>
        <v>0</v>
      </c>
    </row>
    <row r="564" spans="1:11" ht="37.5" customHeight="1">
      <c r="A564" s="17" t="e">
        <f>+IF(I564&gt;0,A563+1,A563)</f>
        <v>#REF!</v>
      </c>
      <c r="B564" s="24" t="s">
        <v>929</v>
      </c>
      <c r="C564" s="24" t="s">
        <v>930</v>
      </c>
      <c r="D564" s="53" t="s">
        <v>13</v>
      </c>
      <c r="E564" s="55">
        <v>7.51</v>
      </c>
      <c r="F564" s="53"/>
      <c r="G564" s="22"/>
      <c r="H564" s="21">
        <f t="shared" si="60"/>
        <v>0</v>
      </c>
      <c r="I564" s="53">
        <f t="shared" si="61"/>
        <v>0</v>
      </c>
      <c r="J564" s="22"/>
      <c r="K564" s="21">
        <f t="shared" si="63"/>
        <v>0</v>
      </c>
    </row>
    <row r="565" spans="1:12" ht="30">
      <c r="A565" s="189" t="s">
        <v>943</v>
      </c>
      <c r="B565" s="189"/>
      <c r="C565" s="186" t="s">
        <v>931</v>
      </c>
      <c r="D565" s="187"/>
      <c r="E565" s="188"/>
      <c r="F565" s="179">
        <f>SUM(H187:H564)</f>
        <v>469.61999999999995</v>
      </c>
      <c r="G565" s="180"/>
      <c r="H565" s="181"/>
      <c r="I565" s="179">
        <f>SUM(K187:K564)</f>
        <v>469.61999999999995</v>
      </c>
      <c r="J565" s="180"/>
      <c r="K565" s="181"/>
      <c r="L565" s="50"/>
    </row>
    <row r="566" spans="1:12" ht="30">
      <c r="A566" s="67"/>
      <c r="B566" s="67"/>
      <c r="C566" s="186" t="s">
        <v>950</v>
      </c>
      <c r="D566" s="187"/>
      <c r="E566" s="188"/>
      <c r="F566" s="198">
        <f>+F565*0.03</f>
        <v>14.088599999999998</v>
      </c>
      <c r="G566" s="198"/>
      <c r="H566" s="198"/>
      <c r="I566" s="199">
        <f>F566</f>
        <v>14.088599999999998</v>
      </c>
      <c r="J566" s="199"/>
      <c r="K566" s="199"/>
      <c r="L566" s="50"/>
    </row>
    <row r="567" spans="1:12" ht="30">
      <c r="A567" s="67"/>
      <c r="B567" s="67"/>
      <c r="C567" s="186" t="s">
        <v>947</v>
      </c>
      <c r="D567" s="187"/>
      <c r="E567" s="188"/>
      <c r="F567" s="199">
        <f>+F566+F565</f>
        <v>483.70859999999993</v>
      </c>
      <c r="G567" s="199"/>
      <c r="H567" s="199"/>
      <c r="I567" s="198">
        <f>F567</f>
        <v>483.70859999999993</v>
      </c>
      <c r="J567" s="198"/>
      <c r="K567" s="198"/>
      <c r="L567" s="50"/>
    </row>
    <row r="568" spans="6:11" ht="28.5" customHeight="1">
      <c r="F568" s="59"/>
      <c r="H568" s="59"/>
      <c r="I568" s="59"/>
      <c r="K568" s="59"/>
    </row>
    <row r="569" spans="1:11" ht="45" customHeight="1">
      <c r="A569" s="65">
        <v>3</v>
      </c>
      <c r="B569" s="66" t="s">
        <v>935</v>
      </c>
      <c r="C569" s="61"/>
      <c r="D569" s="45"/>
      <c r="E569" s="46"/>
      <c r="F569" s="179"/>
      <c r="G569" s="183"/>
      <c r="H569" s="181"/>
      <c r="I569" s="179"/>
      <c r="J569" s="183"/>
      <c r="K569" s="181"/>
    </row>
    <row r="570" spans="1:11" ht="36.75" customHeight="1">
      <c r="A570" s="13">
        <v>1</v>
      </c>
      <c r="B570" s="24" t="s">
        <v>272</v>
      </c>
      <c r="C570" s="24" t="s">
        <v>272</v>
      </c>
      <c r="D570" s="54" t="s">
        <v>13</v>
      </c>
      <c r="E570" s="55">
        <v>26.64</v>
      </c>
      <c r="F570" s="53">
        <v>2</v>
      </c>
      <c r="G570" s="22"/>
      <c r="H570" s="21">
        <f>+ROUND((F570+G570)*E570,2)</f>
        <v>53.28</v>
      </c>
      <c r="I570" s="53">
        <f>+F570</f>
        <v>2</v>
      </c>
      <c r="J570" s="22"/>
      <c r="K570" s="21">
        <f>+ROUND((I570+J570)*E570,2)</f>
        <v>53.28</v>
      </c>
    </row>
    <row r="571" spans="1:11" ht="33.75" customHeight="1">
      <c r="A571" s="13">
        <v>2</v>
      </c>
      <c r="B571" s="24" t="s">
        <v>273</v>
      </c>
      <c r="C571" s="24" t="s">
        <v>273</v>
      </c>
      <c r="D571" s="54" t="s">
        <v>13</v>
      </c>
      <c r="E571" s="55">
        <v>31.97</v>
      </c>
      <c r="F571" s="53"/>
      <c r="G571" s="22"/>
      <c r="H571" s="21">
        <f>+ROUND((F571+G571)*E571,2)</f>
        <v>0</v>
      </c>
      <c r="I571" s="53">
        <f>+F571</f>
        <v>0</v>
      </c>
      <c r="J571" s="22"/>
      <c r="K571" s="21">
        <f>+ROUND((I571+J571)*E571,2)</f>
        <v>0</v>
      </c>
    </row>
    <row r="572" spans="1:11" ht="33.75" customHeight="1">
      <c r="A572" s="13">
        <v>3</v>
      </c>
      <c r="B572" s="24" t="s">
        <v>938</v>
      </c>
      <c r="C572" s="24" t="s">
        <v>938</v>
      </c>
      <c r="D572" s="54" t="s">
        <v>13</v>
      </c>
      <c r="E572" s="55">
        <v>7.68</v>
      </c>
      <c r="F572" s="53"/>
      <c r="G572" s="22"/>
      <c r="H572" s="21">
        <f>+ROUND((F572+G572)*E572,2)</f>
        <v>0</v>
      </c>
      <c r="I572" s="53"/>
      <c r="J572" s="22"/>
      <c r="K572" s="21"/>
    </row>
    <row r="573" spans="1:11" ht="36" customHeight="1">
      <c r="A573" s="13">
        <v>4</v>
      </c>
      <c r="B573" s="68"/>
      <c r="C573" s="69" t="s">
        <v>939</v>
      </c>
      <c r="D573" s="68"/>
      <c r="E573" s="68"/>
      <c r="F573" s="194">
        <f>F182*F593</f>
        <v>9.2464</v>
      </c>
      <c r="G573" s="195"/>
      <c r="H573" s="196"/>
      <c r="I573" s="194">
        <f>F573</f>
        <v>9.2464</v>
      </c>
      <c r="J573" s="195"/>
      <c r="K573" s="196"/>
    </row>
    <row r="574" spans="1:11" ht="38.25" customHeight="1">
      <c r="A574" s="13">
        <v>5</v>
      </c>
      <c r="B574" s="68"/>
      <c r="C574" s="69" t="s">
        <v>940</v>
      </c>
      <c r="D574" s="68"/>
      <c r="E574" s="68"/>
      <c r="F574" s="194">
        <f>F565*F593</f>
        <v>37.569599999999994</v>
      </c>
      <c r="G574" s="195"/>
      <c r="H574" s="196"/>
      <c r="I574" s="194">
        <f>F574</f>
        <v>37.569599999999994</v>
      </c>
      <c r="J574" s="195"/>
      <c r="K574" s="196"/>
    </row>
    <row r="575" spans="1:11" ht="33" customHeight="1">
      <c r="A575" s="189" t="s">
        <v>942</v>
      </c>
      <c r="B575" s="189"/>
      <c r="C575" s="186" t="s">
        <v>941</v>
      </c>
      <c r="D575" s="187"/>
      <c r="E575" s="188"/>
      <c r="F575" s="193">
        <f>+F574+F573+H572+H571+H570</f>
        <v>100.096</v>
      </c>
      <c r="G575" s="197"/>
      <c r="H575" s="197"/>
      <c r="I575" s="193">
        <f>+I574+I573+K572+K571+K570</f>
        <v>100.096</v>
      </c>
      <c r="J575" s="197"/>
      <c r="K575" s="197"/>
    </row>
    <row r="576" spans="1:11" ht="33" customHeight="1">
      <c r="A576" s="67"/>
      <c r="B576" s="67"/>
      <c r="C576" s="186" t="s">
        <v>951</v>
      </c>
      <c r="D576" s="187"/>
      <c r="E576" s="188"/>
      <c r="F576" s="193">
        <f>+F575*0.03</f>
        <v>3.00288</v>
      </c>
      <c r="G576" s="193"/>
      <c r="H576" s="193"/>
      <c r="I576" s="193">
        <f>F576</f>
        <v>3.00288</v>
      </c>
      <c r="J576" s="193"/>
      <c r="K576" s="193"/>
    </row>
    <row r="577" spans="1:11" ht="33" customHeight="1">
      <c r="A577" s="67"/>
      <c r="B577" s="67"/>
      <c r="C577" s="186" t="s">
        <v>952</v>
      </c>
      <c r="D577" s="187"/>
      <c r="E577" s="188"/>
      <c r="F577" s="193">
        <f>+F576+F575</f>
        <v>103.09888000000001</v>
      </c>
      <c r="G577" s="193"/>
      <c r="H577" s="193"/>
      <c r="I577" s="193">
        <f>F577</f>
        <v>103.09888000000001</v>
      </c>
      <c r="J577" s="193"/>
      <c r="K577" s="193"/>
    </row>
    <row r="578" spans="6:11" ht="25.5">
      <c r="F578" s="59"/>
      <c r="H578" s="59"/>
      <c r="I578" s="59"/>
      <c r="K578" s="59"/>
    </row>
    <row r="579" spans="1:11" ht="30">
      <c r="A579" s="189" t="s">
        <v>945</v>
      </c>
      <c r="B579" s="189"/>
      <c r="C579" s="186" t="s">
        <v>946</v>
      </c>
      <c r="D579" s="187"/>
      <c r="E579" s="188"/>
      <c r="F579" s="193">
        <f>F567+F184</f>
        <v>602.756</v>
      </c>
      <c r="G579" s="197"/>
      <c r="H579" s="197"/>
      <c r="I579" s="193">
        <f>F579</f>
        <v>602.756</v>
      </c>
      <c r="J579" s="197"/>
      <c r="K579" s="197"/>
    </row>
    <row r="580" spans="6:11" ht="25.5">
      <c r="F580" s="59"/>
      <c r="H580" s="59"/>
      <c r="I580" s="59"/>
      <c r="K580" s="59"/>
    </row>
    <row r="581" spans="1:11" ht="30">
      <c r="A581" s="189" t="s">
        <v>953</v>
      </c>
      <c r="B581" s="189"/>
      <c r="C581" s="186" t="s">
        <v>954</v>
      </c>
      <c r="D581" s="187"/>
      <c r="E581" s="188"/>
      <c r="F581" s="193">
        <f>F577</f>
        <v>103.09888000000001</v>
      </c>
      <c r="G581" s="197"/>
      <c r="H581" s="197"/>
      <c r="I581" s="193">
        <f>F581</f>
        <v>103.09888000000001</v>
      </c>
      <c r="J581" s="197"/>
      <c r="K581" s="197"/>
    </row>
    <row r="582" spans="6:11" ht="25.5">
      <c r="F582" s="59"/>
      <c r="H582" s="59"/>
      <c r="I582" s="59"/>
      <c r="K582" s="59"/>
    </row>
    <row r="583" spans="1:11" ht="30">
      <c r="A583" s="189" t="s">
        <v>955</v>
      </c>
      <c r="B583" s="189"/>
      <c r="C583" s="186" t="s">
        <v>956</v>
      </c>
      <c r="D583" s="187"/>
      <c r="E583" s="188"/>
      <c r="F583" s="193">
        <f>+F581+F579</f>
        <v>705.85488</v>
      </c>
      <c r="G583" s="197"/>
      <c r="H583" s="197"/>
      <c r="I583" s="193">
        <f>F583</f>
        <v>705.85488</v>
      </c>
      <c r="J583" s="197"/>
      <c r="K583" s="197"/>
    </row>
    <row r="584" spans="6:11" ht="25.5">
      <c r="F584" s="59"/>
      <c r="H584" s="59"/>
      <c r="I584" s="59"/>
      <c r="K584" s="59"/>
    </row>
    <row r="585" spans="1:11" ht="30">
      <c r="A585" s="189" t="s">
        <v>957</v>
      </c>
      <c r="B585" s="189"/>
      <c r="C585" s="186" t="s">
        <v>958</v>
      </c>
      <c r="D585" s="187"/>
      <c r="E585" s="188"/>
      <c r="F585" s="193">
        <f>F583*0.12</f>
        <v>84.70258559999999</v>
      </c>
      <c r="G585" s="197"/>
      <c r="H585" s="197"/>
      <c r="I585" s="193">
        <f>F585</f>
        <v>84.70258559999999</v>
      </c>
      <c r="J585" s="197"/>
      <c r="K585" s="197"/>
    </row>
    <row r="586" spans="6:11" ht="25.5">
      <c r="F586" s="59"/>
      <c r="H586" s="59"/>
      <c r="I586" s="59"/>
      <c r="K586" s="59"/>
    </row>
    <row r="587" spans="1:11" ht="30">
      <c r="A587" s="189" t="s">
        <v>959</v>
      </c>
      <c r="B587" s="189"/>
      <c r="C587" s="186" t="s">
        <v>960</v>
      </c>
      <c r="D587" s="187"/>
      <c r="E587" s="188"/>
      <c r="F587" s="193">
        <f>+F579*0.12</f>
        <v>72.33072</v>
      </c>
      <c r="G587" s="197"/>
      <c r="H587" s="197"/>
      <c r="I587" s="193">
        <f>F587</f>
        <v>72.33072</v>
      </c>
      <c r="J587" s="197"/>
      <c r="K587" s="197"/>
    </row>
    <row r="588" spans="6:11" ht="25.5">
      <c r="F588" s="59"/>
      <c r="H588" s="59"/>
      <c r="I588" s="59"/>
      <c r="K588" s="59"/>
    </row>
    <row r="589" spans="1:11" ht="30">
      <c r="A589" s="189" t="s">
        <v>961</v>
      </c>
      <c r="B589" s="189"/>
      <c r="C589" s="186" t="s">
        <v>962</v>
      </c>
      <c r="D589" s="187"/>
      <c r="E589" s="188"/>
      <c r="F589" s="193">
        <f>+F583+F585+F587</f>
        <v>862.8881856</v>
      </c>
      <c r="G589" s="197"/>
      <c r="H589" s="197"/>
      <c r="I589" s="193">
        <f>F589</f>
        <v>862.8881856</v>
      </c>
      <c r="J589" s="197"/>
      <c r="K589" s="197"/>
    </row>
    <row r="590" spans="6:11" ht="25.5">
      <c r="F590" s="59"/>
      <c r="H590" s="59"/>
      <c r="I590" s="59"/>
      <c r="K590" s="59"/>
    </row>
    <row r="591" spans="1:11" ht="50.25" customHeight="1">
      <c r="A591" s="177" t="s">
        <v>937</v>
      </c>
      <c r="B591" s="178"/>
      <c r="C591" s="178"/>
      <c r="D591" s="178"/>
      <c r="E591" s="178"/>
      <c r="F591" s="179">
        <v>50</v>
      </c>
      <c r="G591" s="180"/>
      <c r="H591" s="181"/>
      <c r="I591" s="179">
        <f>+F591</f>
        <v>50</v>
      </c>
      <c r="J591" s="180"/>
      <c r="K591" s="181"/>
    </row>
    <row r="592" spans="1:11" ht="50.25" customHeight="1">
      <c r="A592" s="177" t="s">
        <v>936</v>
      </c>
      <c r="B592" s="178"/>
      <c r="C592" s="178"/>
      <c r="D592" s="178"/>
      <c r="E592" s="178"/>
      <c r="F592" s="179"/>
      <c r="G592" s="180"/>
      <c r="H592" s="181"/>
      <c r="I592" s="179">
        <f>+F592</f>
        <v>0</v>
      </c>
      <c r="J592" s="180"/>
      <c r="K592" s="181"/>
    </row>
    <row r="593" spans="1:12" ht="46.5" customHeight="1">
      <c r="A593" s="177" t="s">
        <v>963</v>
      </c>
      <c r="B593" s="178"/>
      <c r="C593" s="178"/>
      <c r="D593" s="178"/>
      <c r="E593" s="182"/>
      <c r="F593" s="179">
        <f>+ROUND((F591/600+F592/200),2)</f>
        <v>0.08</v>
      </c>
      <c r="G593" s="183"/>
      <c r="H593" s="181"/>
      <c r="I593" s="179">
        <f>+F593</f>
        <v>0.08</v>
      </c>
      <c r="J593" s="183"/>
      <c r="K593" s="181"/>
      <c r="L593" s="50"/>
    </row>
    <row r="594" spans="6:11" ht="25.5">
      <c r="F594" s="60"/>
      <c r="G594" s="50"/>
      <c r="H594" s="60"/>
      <c r="I594" s="176"/>
      <c r="J594" s="176"/>
      <c r="K594" s="176"/>
    </row>
    <row r="595" spans="6:11" ht="25.5">
      <c r="F595" s="59"/>
      <c r="H595" s="59"/>
      <c r="I595" s="59"/>
      <c r="K595" s="59"/>
    </row>
  </sheetData>
  <sheetProtection/>
  <mergeCells count="74">
    <mergeCell ref="A589:B589"/>
    <mergeCell ref="C589:E589"/>
    <mergeCell ref="F589:H589"/>
    <mergeCell ref="I589:K589"/>
    <mergeCell ref="A585:B585"/>
    <mergeCell ref="C585:E585"/>
    <mergeCell ref="F585:H585"/>
    <mergeCell ref="I585:K585"/>
    <mergeCell ref="A587:B587"/>
    <mergeCell ref="C587:E587"/>
    <mergeCell ref="F587:H587"/>
    <mergeCell ref="I587:K587"/>
    <mergeCell ref="A581:B581"/>
    <mergeCell ref="C581:E581"/>
    <mergeCell ref="F581:H581"/>
    <mergeCell ref="I581:K581"/>
    <mergeCell ref="A583:B583"/>
    <mergeCell ref="C583:E583"/>
    <mergeCell ref="F583:H583"/>
    <mergeCell ref="I583:K583"/>
    <mergeCell ref="C566:E566"/>
    <mergeCell ref="C567:E567"/>
    <mergeCell ref="F566:H566"/>
    <mergeCell ref="I566:K566"/>
    <mergeCell ref="F567:H567"/>
    <mergeCell ref="I567:K567"/>
    <mergeCell ref="C575:E575"/>
    <mergeCell ref="F575:H575"/>
    <mergeCell ref="I575:K575"/>
    <mergeCell ref="A575:B575"/>
    <mergeCell ref="A579:B579"/>
    <mergeCell ref="C579:E579"/>
    <mergeCell ref="F579:H579"/>
    <mergeCell ref="I579:K579"/>
    <mergeCell ref="C576:E576"/>
    <mergeCell ref="C577:E577"/>
    <mergeCell ref="F576:H576"/>
    <mergeCell ref="F577:H577"/>
    <mergeCell ref="I576:K576"/>
    <mergeCell ref="I577:K577"/>
    <mergeCell ref="F569:H569"/>
    <mergeCell ref="I569:K569"/>
    <mergeCell ref="F573:H573"/>
    <mergeCell ref="F574:H574"/>
    <mergeCell ref="I573:K573"/>
    <mergeCell ref="I574:K574"/>
    <mergeCell ref="F8:H8"/>
    <mergeCell ref="I8:K8"/>
    <mergeCell ref="F182:H182"/>
    <mergeCell ref="I182:K182"/>
    <mergeCell ref="F565:H565"/>
    <mergeCell ref="I565:K565"/>
    <mergeCell ref="F183:H183"/>
    <mergeCell ref="I183:K183"/>
    <mergeCell ref="F184:H184"/>
    <mergeCell ref="I184:K184"/>
    <mergeCell ref="B8:B9"/>
    <mergeCell ref="C8:C9"/>
    <mergeCell ref="C182:E182"/>
    <mergeCell ref="C565:E565"/>
    <mergeCell ref="A182:B182"/>
    <mergeCell ref="A565:B565"/>
    <mergeCell ref="C183:E183"/>
    <mergeCell ref="C184:E184"/>
    <mergeCell ref="I594:K594"/>
    <mergeCell ref="A591:E591"/>
    <mergeCell ref="F591:H591"/>
    <mergeCell ref="I591:K591"/>
    <mergeCell ref="A593:E593"/>
    <mergeCell ref="F593:H593"/>
    <mergeCell ref="I593:K593"/>
    <mergeCell ref="A592:E592"/>
    <mergeCell ref="F592:H592"/>
    <mergeCell ref="I592:K592"/>
  </mergeCells>
  <printOptions horizontalCentered="1"/>
  <pageMargins left="0" right="0" top="0" bottom="0" header="0" footer="0"/>
  <pageSetup fitToHeight="4" fitToWidth="1" orientation="portrait" paperSize="8" scale="26" r:id="rId1"/>
</worksheet>
</file>

<file path=xl/worksheets/sheet2.xml><?xml version="1.0" encoding="utf-8"?>
<worksheet xmlns="http://schemas.openxmlformats.org/spreadsheetml/2006/main" xmlns:r="http://schemas.openxmlformats.org/officeDocument/2006/relationships">
  <sheetPr>
    <tabColor rgb="FFFFFF00"/>
  </sheetPr>
  <dimension ref="A1:N475"/>
  <sheetViews>
    <sheetView tabSelected="1" view="pageBreakPreview" zoomScale="55" zoomScaleNormal="55" zoomScaleSheetLayoutView="55" zoomScalePageLayoutView="0" workbookViewId="0" topLeftCell="A1">
      <selection activeCell="O4" sqref="O4"/>
    </sheetView>
  </sheetViews>
  <sheetFormatPr defaultColWidth="11.00390625" defaultRowHeight="15.75"/>
  <cols>
    <col min="1" max="1" width="6.00390625" style="72" customWidth="1"/>
    <col min="2" max="2" width="59.75390625" style="72" customWidth="1"/>
    <col min="3" max="3" width="14.75390625" style="72" customWidth="1"/>
    <col min="4" max="4" width="16.625" style="72" customWidth="1"/>
    <col min="5" max="14" width="14.625" style="72" customWidth="1"/>
    <col min="15" max="16384" width="11.00390625" style="72" customWidth="1"/>
  </cols>
  <sheetData>
    <row r="1" spans="4:14" ht="15.75">
      <c r="D1" s="73"/>
      <c r="E1" s="73"/>
      <c r="F1" s="73"/>
      <c r="G1" s="73"/>
      <c r="H1" s="73"/>
      <c r="I1" s="73"/>
      <c r="J1" s="73"/>
      <c r="K1" s="73"/>
      <c r="L1" s="73"/>
      <c r="M1" s="73"/>
      <c r="N1" s="73"/>
    </row>
    <row r="2" spans="1:14" ht="25.5">
      <c r="A2" s="175" t="s">
        <v>968</v>
      </c>
      <c r="B2" s="74"/>
      <c r="C2" s="74"/>
      <c r="D2" s="74"/>
      <c r="E2" s="74"/>
      <c r="F2" s="74"/>
      <c r="G2" s="74"/>
      <c r="H2" s="74"/>
      <c r="I2" s="74"/>
      <c r="J2" s="74"/>
      <c r="K2" s="74"/>
      <c r="L2" s="74"/>
      <c r="M2" s="74"/>
      <c r="N2" s="74"/>
    </row>
    <row r="3" spans="1:14" ht="9" customHeight="1">
      <c r="A3" s="175"/>
      <c r="B3" s="74"/>
      <c r="C3" s="74"/>
      <c r="D3" s="74"/>
      <c r="E3" s="74"/>
      <c r="F3" s="74"/>
      <c r="G3" s="74"/>
      <c r="H3" s="74"/>
      <c r="I3" s="74"/>
      <c r="J3" s="74"/>
      <c r="K3" s="74"/>
      <c r="L3" s="74"/>
      <c r="M3" s="74"/>
      <c r="N3" s="74"/>
    </row>
    <row r="4" spans="1:14" ht="25.5">
      <c r="A4" s="175" t="s">
        <v>982</v>
      </c>
      <c r="B4" s="74"/>
      <c r="C4" s="74"/>
      <c r="D4" s="74"/>
      <c r="E4" s="74"/>
      <c r="F4" s="74"/>
      <c r="G4" s="74"/>
      <c r="H4" s="74"/>
      <c r="I4" s="74"/>
      <c r="J4" s="74"/>
      <c r="K4" s="74"/>
      <c r="L4" s="74"/>
      <c r="M4" s="74"/>
      <c r="N4" s="74"/>
    </row>
    <row r="5" spans="1:14" ht="25.5">
      <c r="A5" s="175" t="s">
        <v>1440</v>
      </c>
      <c r="B5" s="74"/>
      <c r="C5" s="74"/>
      <c r="D5" s="74"/>
      <c r="E5" s="74"/>
      <c r="F5" s="74"/>
      <c r="G5" s="74"/>
      <c r="H5" s="74"/>
      <c r="I5" s="74"/>
      <c r="J5" s="74"/>
      <c r="K5" s="74"/>
      <c r="L5" s="74"/>
      <c r="M5" s="74"/>
      <c r="N5" s="74"/>
    </row>
    <row r="6" spans="1:14" ht="25.5">
      <c r="A6" s="175" t="s">
        <v>995</v>
      </c>
      <c r="B6" s="74"/>
      <c r="C6" s="74"/>
      <c r="D6" s="74"/>
      <c r="E6" s="74"/>
      <c r="F6" s="74"/>
      <c r="G6" s="74"/>
      <c r="H6" s="74"/>
      <c r="I6" s="74"/>
      <c r="J6" s="74"/>
      <c r="K6" s="74"/>
      <c r="L6" s="74"/>
      <c r="M6" s="74"/>
      <c r="N6" s="74"/>
    </row>
    <row r="7" spans="1:14" ht="22.5" customHeight="1">
      <c r="A7" s="75"/>
      <c r="B7" s="75"/>
      <c r="C7" s="75"/>
      <c r="D7" s="75"/>
      <c r="E7" s="75"/>
      <c r="F7" s="75"/>
      <c r="G7" s="97"/>
      <c r="H7" s="97"/>
      <c r="I7" s="97"/>
      <c r="J7" s="97"/>
      <c r="K7" s="97"/>
      <c r="L7" s="97"/>
      <c r="M7" s="97"/>
      <c r="N7" s="97"/>
    </row>
    <row r="8" spans="1:14" ht="52.5" customHeight="1">
      <c r="A8" s="6" t="s">
        <v>0</v>
      </c>
      <c r="B8" s="184" t="s">
        <v>1407</v>
      </c>
      <c r="C8" s="205" t="s">
        <v>6</v>
      </c>
      <c r="D8" s="8" t="s">
        <v>3</v>
      </c>
      <c r="E8" s="190" t="s">
        <v>1415</v>
      </c>
      <c r="F8" s="192"/>
      <c r="G8" s="190" t="s">
        <v>1416</v>
      </c>
      <c r="H8" s="192"/>
      <c r="I8" s="190" t="s">
        <v>1417</v>
      </c>
      <c r="J8" s="192"/>
      <c r="K8" s="214" t="s">
        <v>1418</v>
      </c>
      <c r="L8" s="214"/>
      <c r="M8" s="204" t="s">
        <v>5</v>
      </c>
      <c r="N8" s="204"/>
    </row>
    <row r="9" spans="1:14" ht="60" customHeight="1">
      <c r="A9" s="9"/>
      <c r="B9" s="185"/>
      <c r="C9" s="206"/>
      <c r="D9" s="12" t="s">
        <v>1052</v>
      </c>
      <c r="E9" s="13" t="s">
        <v>1406</v>
      </c>
      <c r="F9" s="142" t="s">
        <v>10</v>
      </c>
      <c r="G9" s="13" t="s">
        <v>1406</v>
      </c>
      <c r="H9" s="142" t="s">
        <v>10</v>
      </c>
      <c r="I9" s="13" t="s">
        <v>1406</v>
      </c>
      <c r="J9" s="142" t="s">
        <v>10</v>
      </c>
      <c r="K9" s="13" t="s">
        <v>1406</v>
      </c>
      <c r="L9" s="142" t="s">
        <v>10</v>
      </c>
      <c r="M9" s="166" t="s">
        <v>1406</v>
      </c>
      <c r="N9" s="167" t="s">
        <v>10</v>
      </c>
    </row>
    <row r="10" spans="1:14" ht="32.25" customHeight="1">
      <c r="A10" s="64">
        <v>1</v>
      </c>
      <c r="B10" s="63" t="s">
        <v>934</v>
      </c>
      <c r="C10" s="16"/>
      <c r="D10" s="12"/>
      <c r="E10" s="157"/>
      <c r="F10" s="142"/>
      <c r="G10" s="156"/>
      <c r="H10" s="142"/>
      <c r="I10" s="13"/>
      <c r="J10" s="142"/>
      <c r="K10" s="15"/>
      <c r="L10" s="142"/>
      <c r="M10" s="167"/>
      <c r="N10" s="167"/>
    </row>
    <row r="11" spans="1:14" ht="49.5" customHeight="1">
      <c r="A11" s="17">
        <v>1</v>
      </c>
      <c r="B11" s="18" t="s">
        <v>1085</v>
      </c>
      <c r="C11" s="19" t="s">
        <v>13</v>
      </c>
      <c r="D11" s="26">
        <v>8</v>
      </c>
      <c r="E11" s="21">
        <v>12</v>
      </c>
      <c r="F11" s="143">
        <f>+ROUND(E11*D11,2)</f>
        <v>96</v>
      </c>
      <c r="G11" s="21">
        <v>7</v>
      </c>
      <c r="H11" s="143">
        <f>+ROUND(G11*D11,2)</f>
        <v>56</v>
      </c>
      <c r="I11" s="21">
        <v>15</v>
      </c>
      <c r="J11" s="143">
        <f>I11*D11</f>
        <v>120</v>
      </c>
      <c r="K11" s="21">
        <v>26</v>
      </c>
      <c r="L11" s="143">
        <f>K11*D11</f>
        <v>208</v>
      </c>
      <c r="M11" s="165">
        <f>+E11+G11+I11+K11</f>
        <v>60</v>
      </c>
      <c r="N11" s="165">
        <f>M11*D11</f>
        <v>480</v>
      </c>
    </row>
    <row r="12" spans="1:14" ht="33" customHeight="1">
      <c r="A12" s="17">
        <v>2</v>
      </c>
      <c r="B12" s="24" t="s">
        <v>1367</v>
      </c>
      <c r="C12" s="19" t="s">
        <v>1094</v>
      </c>
      <c r="D12" s="26">
        <v>27.23</v>
      </c>
      <c r="E12" s="21">
        <v>1</v>
      </c>
      <c r="F12" s="143">
        <f aca="true" t="shared" si="0" ref="F12:F75">+ROUND(E12*D12,2)</f>
        <v>27.23</v>
      </c>
      <c r="G12" s="21"/>
      <c r="H12" s="143">
        <f aca="true" t="shared" si="1" ref="H12:H75">+ROUND(G12*D12,2)</f>
        <v>0</v>
      </c>
      <c r="I12" s="21"/>
      <c r="J12" s="143">
        <f aca="true" t="shared" si="2" ref="J12:J75">I12*D12</f>
        <v>0</v>
      </c>
      <c r="K12" s="21"/>
      <c r="L12" s="143">
        <f aca="true" t="shared" si="3" ref="L12:L75">K12*D12</f>
        <v>0</v>
      </c>
      <c r="M12" s="165">
        <f aca="true" t="shared" si="4" ref="M12:M75">+E12+G12+I12+K12</f>
        <v>1</v>
      </c>
      <c r="N12" s="165">
        <f aca="true" t="shared" si="5" ref="N12:N75">M12*D12</f>
        <v>27.23</v>
      </c>
    </row>
    <row r="13" spans="1:14" ht="16.5" customHeight="1">
      <c r="A13" s="17">
        <v>3</v>
      </c>
      <c r="B13" s="24" t="s">
        <v>1411</v>
      </c>
      <c r="C13" s="19" t="s">
        <v>1094</v>
      </c>
      <c r="D13" s="26">
        <v>5.4</v>
      </c>
      <c r="E13" s="21">
        <v>25</v>
      </c>
      <c r="F13" s="143">
        <f t="shared" si="0"/>
        <v>135</v>
      </c>
      <c r="G13" s="21">
        <v>21</v>
      </c>
      <c r="H13" s="143">
        <f t="shared" si="1"/>
        <v>113.4</v>
      </c>
      <c r="I13" s="21">
        <v>45</v>
      </c>
      <c r="J13" s="143">
        <f t="shared" si="2"/>
        <v>243.00000000000003</v>
      </c>
      <c r="K13" s="21">
        <v>69</v>
      </c>
      <c r="L13" s="143">
        <f t="shared" si="3"/>
        <v>372.6</v>
      </c>
      <c r="M13" s="165">
        <f t="shared" si="4"/>
        <v>160</v>
      </c>
      <c r="N13" s="165">
        <f t="shared" si="5"/>
        <v>864</v>
      </c>
    </row>
    <row r="14" spans="1:14" ht="16.5" customHeight="1" hidden="1">
      <c r="A14" s="17">
        <v>4</v>
      </c>
      <c r="B14" s="24" t="s">
        <v>1410</v>
      </c>
      <c r="C14" s="19" t="s">
        <v>1094</v>
      </c>
      <c r="D14" s="26">
        <v>7.4</v>
      </c>
      <c r="E14" s="21"/>
      <c r="F14" s="143">
        <f t="shared" si="0"/>
        <v>0</v>
      </c>
      <c r="G14" s="21"/>
      <c r="H14" s="143">
        <f t="shared" si="1"/>
        <v>0</v>
      </c>
      <c r="I14" s="21"/>
      <c r="J14" s="143">
        <f t="shared" si="2"/>
        <v>0</v>
      </c>
      <c r="K14" s="21"/>
      <c r="L14" s="143">
        <f t="shared" si="3"/>
        <v>0</v>
      </c>
      <c r="M14" s="165">
        <f t="shared" si="4"/>
        <v>0</v>
      </c>
      <c r="N14" s="165">
        <f t="shared" si="5"/>
        <v>0</v>
      </c>
    </row>
    <row r="15" spans="1:14" ht="16.5" customHeight="1">
      <c r="A15" s="17">
        <v>5</v>
      </c>
      <c r="B15" s="24" t="s">
        <v>1368</v>
      </c>
      <c r="C15" s="19" t="s">
        <v>1094</v>
      </c>
      <c r="D15" s="26">
        <v>10.89</v>
      </c>
      <c r="E15" s="21">
        <v>12</v>
      </c>
      <c r="F15" s="143">
        <f t="shared" si="0"/>
        <v>130.68</v>
      </c>
      <c r="G15" s="21">
        <v>7</v>
      </c>
      <c r="H15" s="143">
        <f t="shared" si="1"/>
        <v>76.23</v>
      </c>
      <c r="I15" s="21">
        <v>15</v>
      </c>
      <c r="J15" s="143">
        <f t="shared" si="2"/>
        <v>163.35000000000002</v>
      </c>
      <c r="K15" s="21">
        <v>26</v>
      </c>
      <c r="L15" s="143">
        <f t="shared" si="3"/>
        <v>283.14</v>
      </c>
      <c r="M15" s="165">
        <f t="shared" si="4"/>
        <v>60</v>
      </c>
      <c r="N15" s="165">
        <f t="shared" si="5"/>
        <v>653.4000000000001</v>
      </c>
    </row>
    <row r="16" spans="1:14" ht="16.5" customHeight="1">
      <c r="A16" s="17">
        <v>6</v>
      </c>
      <c r="B16" s="24" t="s">
        <v>1369</v>
      </c>
      <c r="C16" s="19" t="s">
        <v>1094</v>
      </c>
      <c r="D16" s="26">
        <v>0.95</v>
      </c>
      <c r="E16" s="21">
        <v>15</v>
      </c>
      <c r="F16" s="143">
        <f t="shared" si="0"/>
        <v>14.25</v>
      </c>
      <c r="G16" s="21">
        <v>7</v>
      </c>
      <c r="H16" s="143">
        <f t="shared" si="1"/>
        <v>6.65</v>
      </c>
      <c r="I16" s="21">
        <v>15</v>
      </c>
      <c r="J16" s="143">
        <f t="shared" si="2"/>
        <v>14.25</v>
      </c>
      <c r="K16" s="21">
        <v>37</v>
      </c>
      <c r="L16" s="143">
        <f t="shared" si="3"/>
        <v>35.15</v>
      </c>
      <c r="M16" s="165">
        <f t="shared" si="4"/>
        <v>74</v>
      </c>
      <c r="N16" s="165">
        <f t="shared" si="5"/>
        <v>70.3</v>
      </c>
    </row>
    <row r="17" spans="1:14" ht="16.5" customHeight="1" hidden="1">
      <c r="A17" s="17">
        <v>7</v>
      </c>
      <c r="B17" s="24" t="s">
        <v>1409</v>
      </c>
      <c r="C17" s="19" t="s">
        <v>1094</v>
      </c>
      <c r="D17" s="26">
        <v>1.15</v>
      </c>
      <c r="E17" s="21"/>
      <c r="F17" s="143">
        <f t="shared" si="0"/>
        <v>0</v>
      </c>
      <c r="G17" s="21"/>
      <c r="H17" s="143">
        <f t="shared" si="1"/>
        <v>0</v>
      </c>
      <c r="I17" s="21"/>
      <c r="J17" s="143">
        <f t="shared" si="2"/>
        <v>0</v>
      </c>
      <c r="K17" s="21"/>
      <c r="L17" s="143">
        <f t="shared" si="3"/>
        <v>0</v>
      </c>
      <c r="M17" s="165">
        <f t="shared" si="4"/>
        <v>0</v>
      </c>
      <c r="N17" s="165">
        <f t="shared" si="5"/>
        <v>0</v>
      </c>
    </row>
    <row r="18" spans="1:14" ht="33" customHeight="1">
      <c r="A18" s="17">
        <v>8</v>
      </c>
      <c r="B18" s="24" t="s">
        <v>1095</v>
      </c>
      <c r="C18" s="19" t="s">
        <v>1094</v>
      </c>
      <c r="D18" s="26">
        <v>8.15</v>
      </c>
      <c r="E18" s="21">
        <v>4</v>
      </c>
      <c r="F18" s="143">
        <f t="shared" si="0"/>
        <v>32.6</v>
      </c>
      <c r="G18" s="21">
        <v>2</v>
      </c>
      <c r="H18" s="143">
        <f t="shared" si="1"/>
        <v>16.3</v>
      </c>
      <c r="I18" s="21">
        <v>18</v>
      </c>
      <c r="J18" s="143">
        <f t="shared" si="2"/>
        <v>146.70000000000002</v>
      </c>
      <c r="K18" s="21">
        <v>8</v>
      </c>
      <c r="L18" s="143">
        <f t="shared" si="3"/>
        <v>65.2</v>
      </c>
      <c r="M18" s="165">
        <f t="shared" si="4"/>
        <v>32</v>
      </c>
      <c r="N18" s="165">
        <f t="shared" si="5"/>
        <v>260.8</v>
      </c>
    </row>
    <row r="19" spans="1:14" ht="33" customHeight="1">
      <c r="A19" s="17">
        <v>9</v>
      </c>
      <c r="B19" s="24" t="s">
        <v>1096</v>
      </c>
      <c r="C19" s="19" t="s">
        <v>1094</v>
      </c>
      <c r="D19" s="26">
        <v>6.72</v>
      </c>
      <c r="E19" s="21">
        <v>6</v>
      </c>
      <c r="F19" s="143">
        <f t="shared" si="0"/>
        <v>40.32</v>
      </c>
      <c r="G19" s="21">
        <v>3</v>
      </c>
      <c r="H19" s="143">
        <f t="shared" si="1"/>
        <v>20.16</v>
      </c>
      <c r="I19" s="21">
        <v>14</v>
      </c>
      <c r="J19" s="143">
        <f t="shared" si="2"/>
        <v>94.08</v>
      </c>
      <c r="K19" s="21">
        <v>16</v>
      </c>
      <c r="L19" s="143">
        <f t="shared" si="3"/>
        <v>107.52</v>
      </c>
      <c r="M19" s="165">
        <f t="shared" si="4"/>
        <v>39</v>
      </c>
      <c r="N19" s="165">
        <f t="shared" si="5"/>
        <v>262.08</v>
      </c>
    </row>
    <row r="20" spans="1:14" ht="33" customHeight="1">
      <c r="A20" s="17">
        <v>10</v>
      </c>
      <c r="B20" s="24" t="s">
        <v>1097</v>
      </c>
      <c r="C20" s="19" t="s">
        <v>1094</v>
      </c>
      <c r="D20" s="26">
        <v>7.1</v>
      </c>
      <c r="E20" s="21">
        <v>10</v>
      </c>
      <c r="F20" s="143">
        <f t="shared" si="0"/>
        <v>71</v>
      </c>
      <c r="G20" s="21">
        <v>4</v>
      </c>
      <c r="H20" s="143">
        <f t="shared" si="1"/>
        <v>28.4</v>
      </c>
      <c r="I20" s="21">
        <v>20</v>
      </c>
      <c r="J20" s="143">
        <f t="shared" si="2"/>
        <v>142</v>
      </c>
      <c r="K20" s="21">
        <v>35</v>
      </c>
      <c r="L20" s="143">
        <f t="shared" si="3"/>
        <v>248.5</v>
      </c>
      <c r="M20" s="165">
        <f t="shared" si="4"/>
        <v>69</v>
      </c>
      <c r="N20" s="165">
        <f t="shared" si="5"/>
        <v>489.9</v>
      </c>
    </row>
    <row r="21" spans="1:14" ht="33" customHeight="1">
      <c r="A21" s="17">
        <v>11</v>
      </c>
      <c r="B21" s="24" t="s">
        <v>1098</v>
      </c>
      <c r="C21" s="19" t="s">
        <v>1094</v>
      </c>
      <c r="D21" s="26">
        <v>7.71</v>
      </c>
      <c r="E21" s="21"/>
      <c r="F21" s="143">
        <f t="shared" si="0"/>
        <v>0</v>
      </c>
      <c r="G21" s="21">
        <v>2</v>
      </c>
      <c r="H21" s="143">
        <f t="shared" si="1"/>
        <v>15.42</v>
      </c>
      <c r="I21" s="21"/>
      <c r="J21" s="143">
        <f t="shared" si="2"/>
        <v>0</v>
      </c>
      <c r="K21" s="21"/>
      <c r="L21" s="143">
        <f t="shared" si="3"/>
        <v>0</v>
      </c>
      <c r="M21" s="165">
        <f t="shared" si="4"/>
        <v>2</v>
      </c>
      <c r="N21" s="165">
        <f t="shared" si="5"/>
        <v>15.42</v>
      </c>
    </row>
    <row r="22" spans="1:14" ht="33" customHeight="1">
      <c r="A22" s="17">
        <v>12</v>
      </c>
      <c r="B22" s="24" t="s">
        <v>1099</v>
      </c>
      <c r="C22" s="19" t="s">
        <v>1094</v>
      </c>
      <c r="D22" s="26">
        <v>7.94</v>
      </c>
      <c r="E22" s="21">
        <v>2</v>
      </c>
      <c r="F22" s="143">
        <f t="shared" si="0"/>
        <v>15.88</v>
      </c>
      <c r="G22" s="21">
        <v>2</v>
      </c>
      <c r="H22" s="143">
        <f t="shared" si="1"/>
        <v>15.88</v>
      </c>
      <c r="I22" s="21">
        <v>3</v>
      </c>
      <c r="J22" s="143">
        <f t="shared" si="2"/>
        <v>23.82</v>
      </c>
      <c r="K22" s="21">
        <v>3</v>
      </c>
      <c r="L22" s="143">
        <f t="shared" si="3"/>
        <v>23.82</v>
      </c>
      <c r="M22" s="165">
        <f t="shared" si="4"/>
        <v>10</v>
      </c>
      <c r="N22" s="165">
        <f t="shared" si="5"/>
        <v>79.4</v>
      </c>
    </row>
    <row r="23" spans="1:14" ht="16.5" customHeight="1">
      <c r="A23" s="17">
        <v>13</v>
      </c>
      <c r="B23" s="28" t="s">
        <v>1100</v>
      </c>
      <c r="C23" s="19" t="s">
        <v>1094</v>
      </c>
      <c r="D23" s="26">
        <v>2.77</v>
      </c>
      <c r="E23" s="21">
        <v>1</v>
      </c>
      <c r="F23" s="143">
        <f t="shared" si="0"/>
        <v>2.77</v>
      </c>
      <c r="G23" s="21">
        <v>8</v>
      </c>
      <c r="H23" s="143">
        <f t="shared" si="1"/>
        <v>22.16</v>
      </c>
      <c r="I23" s="21">
        <v>24</v>
      </c>
      <c r="J23" s="143">
        <f t="shared" si="2"/>
        <v>66.48</v>
      </c>
      <c r="K23" s="21">
        <v>8</v>
      </c>
      <c r="L23" s="143">
        <f t="shared" si="3"/>
        <v>22.16</v>
      </c>
      <c r="M23" s="165">
        <f t="shared" si="4"/>
        <v>41</v>
      </c>
      <c r="N23" s="165">
        <f t="shared" si="5"/>
        <v>113.57000000000001</v>
      </c>
    </row>
    <row r="24" spans="1:14" ht="16.5" customHeight="1" hidden="1">
      <c r="A24" s="17">
        <v>14</v>
      </c>
      <c r="B24" s="28" t="s">
        <v>36</v>
      </c>
      <c r="C24" s="19" t="s">
        <v>1094</v>
      </c>
      <c r="D24" s="26">
        <v>4.08</v>
      </c>
      <c r="E24" s="21"/>
      <c r="F24" s="143">
        <f t="shared" si="0"/>
        <v>0</v>
      </c>
      <c r="G24" s="21"/>
      <c r="H24" s="143">
        <f t="shared" si="1"/>
        <v>0</v>
      </c>
      <c r="I24" s="21"/>
      <c r="J24" s="143">
        <f t="shared" si="2"/>
        <v>0</v>
      </c>
      <c r="K24" s="21"/>
      <c r="L24" s="143">
        <f t="shared" si="3"/>
        <v>0</v>
      </c>
      <c r="M24" s="165">
        <f t="shared" si="4"/>
        <v>0</v>
      </c>
      <c r="N24" s="165">
        <f t="shared" si="5"/>
        <v>0</v>
      </c>
    </row>
    <row r="25" spans="1:14" ht="16.5" customHeight="1" hidden="1">
      <c r="A25" s="17">
        <v>15</v>
      </c>
      <c r="B25" s="24" t="s">
        <v>1101</v>
      </c>
      <c r="C25" s="19" t="s">
        <v>1094</v>
      </c>
      <c r="D25" s="26">
        <v>9.72</v>
      </c>
      <c r="E25" s="21"/>
      <c r="F25" s="143">
        <f t="shared" si="0"/>
        <v>0</v>
      </c>
      <c r="G25" s="21"/>
      <c r="H25" s="143">
        <f t="shared" si="1"/>
        <v>0</v>
      </c>
      <c r="I25" s="21"/>
      <c r="J25" s="143">
        <f t="shared" si="2"/>
        <v>0</v>
      </c>
      <c r="K25" s="21"/>
      <c r="L25" s="143">
        <f t="shared" si="3"/>
        <v>0</v>
      </c>
      <c r="M25" s="165">
        <f t="shared" si="4"/>
        <v>0</v>
      </c>
      <c r="N25" s="165">
        <f t="shared" si="5"/>
        <v>0</v>
      </c>
    </row>
    <row r="26" spans="1:14" ht="33" customHeight="1">
      <c r="A26" s="17">
        <v>16</v>
      </c>
      <c r="B26" s="24" t="s">
        <v>1086</v>
      </c>
      <c r="C26" s="19" t="s">
        <v>13</v>
      </c>
      <c r="D26" s="26">
        <v>51.24</v>
      </c>
      <c r="E26" s="21">
        <v>1</v>
      </c>
      <c r="F26" s="143">
        <f t="shared" si="0"/>
        <v>51.24</v>
      </c>
      <c r="G26" s="21"/>
      <c r="H26" s="143">
        <f t="shared" si="1"/>
        <v>0</v>
      </c>
      <c r="I26" s="21">
        <v>2</v>
      </c>
      <c r="J26" s="143">
        <f t="shared" si="2"/>
        <v>102.48</v>
      </c>
      <c r="K26" s="21">
        <v>1</v>
      </c>
      <c r="L26" s="143">
        <f t="shared" si="3"/>
        <v>51.24</v>
      </c>
      <c r="M26" s="165">
        <f t="shared" si="4"/>
        <v>4</v>
      </c>
      <c r="N26" s="165">
        <f t="shared" si="5"/>
        <v>204.96</v>
      </c>
    </row>
    <row r="27" spans="1:14" ht="33" customHeight="1" hidden="1">
      <c r="A27" s="17">
        <v>17</v>
      </c>
      <c r="B27" s="24" t="s">
        <v>1087</v>
      </c>
      <c r="C27" s="19" t="s">
        <v>13</v>
      </c>
      <c r="D27" s="26">
        <v>57.5</v>
      </c>
      <c r="E27" s="21"/>
      <c r="F27" s="143">
        <f t="shared" si="0"/>
        <v>0</v>
      </c>
      <c r="G27" s="21"/>
      <c r="H27" s="143">
        <f t="shared" si="1"/>
        <v>0</v>
      </c>
      <c r="I27" s="21"/>
      <c r="J27" s="143">
        <f t="shared" si="2"/>
        <v>0</v>
      </c>
      <c r="K27" s="21"/>
      <c r="L27" s="143">
        <f t="shared" si="3"/>
        <v>0</v>
      </c>
      <c r="M27" s="165">
        <f t="shared" si="4"/>
        <v>0</v>
      </c>
      <c r="N27" s="165">
        <f t="shared" si="5"/>
        <v>0</v>
      </c>
    </row>
    <row r="28" spans="1:14" ht="33" customHeight="1" hidden="1">
      <c r="A28" s="17">
        <v>18</v>
      </c>
      <c r="B28" s="24" t="s">
        <v>1088</v>
      </c>
      <c r="C28" s="19" t="s">
        <v>13</v>
      </c>
      <c r="D28" s="26">
        <v>67.36</v>
      </c>
      <c r="E28" s="21"/>
      <c r="F28" s="143">
        <f t="shared" si="0"/>
        <v>0</v>
      </c>
      <c r="G28" s="21"/>
      <c r="H28" s="143">
        <f t="shared" si="1"/>
        <v>0</v>
      </c>
      <c r="I28" s="21"/>
      <c r="J28" s="143">
        <f t="shared" si="2"/>
        <v>0</v>
      </c>
      <c r="K28" s="21"/>
      <c r="L28" s="143">
        <f t="shared" si="3"/>
        <v>0</v>
      </c>
      <c r="M28" s="165">
        <f t="shared" si="4"/>
        <v>0</v>
      </c>
      <c r="N28" s="165">
        <f t="shared" si="5"/>
        <v>0</v>
      </c>
    </row>
    <row r="29" spans="1:14" ht="33" customHeight="1" hidden="1">
      <c r="A29" s="17">
        <v>19</v>
      </c>
      <c r="B29" s="24" t="s">
        <v>1089</v>
      </c>
      <c r="C29" s="19" t="s">
        <v>13</v>
      </c>
      <c r="D29" s="26">
        <v>73.66</v>
      </c>
      <c r="E29" s="21"/>
      <c r="F29" s="143">
        <f t="shared" si="0"/>
        <v>0</v>
      </c>
      <c r="G29" s="21"/>
      <c r="H29" s="143">
        <f t="shared" si="1"/>
        <v>0</v>
      </c>
      <c r="I29" s="21"/>
      <c r="J29" s="143">
        <f t="shared" si="2"/>
        <v>0</v>
      </c>
      <c r="K29" s="21"/>
      <c r="L29" s="143">
        <f t="shared" si="3"/>
        <v>0</v>
      </c>
      <c r="M29" s="165">
        <f t="shared" si="4"/>
        <v>0</v>
      </c>
      <c r="N29" s="165">
        <f t="shared" si="5"/>
        <v>0</v>
      </c>
    </row>
    <row r="30" spans="1:14" ht="33" customHeight="1" hidden="1">
      <c r="A30" s="17">
        <v>20</v>
      </c>
      <c r="B30" s="24" t="s">
        <v>1090</v>
      </c>
      <c r="C30" s="19" t="s">
        <v>13</v>
      </c>
      <c r="D30" s="26">
        <v>88.87</v>
      </c>
      <c r="E30" s="21"/>
      <c r="F30" s="143">
        <f t="shared" si="0"/>
        <v>0</v>
      </c>
      <c r="G30" s="21"/>
      <c r="H30" s="143">
        <f t="shared" si="1"/>
        <v>0</v>
      </c>
      <c r="I30" s="21"/>
      <c r="J30" s="143">
        <f t="shared" si="2"/>
        <v>0</v>
      </c>
      <c r="K30" s="21"/>
      <c r="L30" s="143">
        <f t="shared" si="3"/>
        <v>0</v>
      </c>
      <c r="M30" s="165">
        <f t="shared" si="4"/>
        <v>0</v>
      </c>
      <c r="N30" s="165">
        <f t="shared" si="5"/>
        <v>0</v>
      </c>
    </row>
    <row r="31" spans="1:14" ht="33" customHeight="1">
      <c r="A31" s="17">
        <v>21</v>
      </c>
      <c r="B31" s="30" t="s">
        <v>1370</v>
      </c>
      <c r="C31" s="19" t="s">
        <v>1094</v>
      </c>
      <c r="D31" s="26">
        <v>4.67</v>
      </c>
      <c r="E31" s="21"/>
      <c r="F31" s="143">
        <f t="shared" si="0"/>
        <v>0</v>
      </c>
      <c r="G31" s="21"/>
      <c r="H31" s="143">
        <f t="shared" si="1"/>
        <v>0</v>
      </c>
      <c r="I31" s="21"/>
      <c r="J31" s="143">
        <f t="shared" si="2"/>
        <v>0</v>
      </c>
      <c r="K31" s="21">
        <v>19</v>
      </c>
      <c r="L31" s="143">
        <f t="shared" si="3"/>
        <v>88.73</v>
      </c>
      <c r="M31" s="165">
        <f t="shared" si="4"/>
        <v>19</v>
      </c>
      <c r="N31" s="165">
        <f t="shared" si="5"/>
        <v>88.73</v>
      </c>
    </row>
    <row r="32" spans="1:14" ht="33" customHeight="1">
      <c r="A32" s="17">
        <v>22</v>
      </c>
      <c r="B32" s="30" t="s">
        <v>1371</v>
      </c>
      <c r="C32" s="19" t="s">
        <v>1094</v>
      </c>
      <c r="D32" s="26">
        <v>2.99</v>
      </c>
      <c r="E32" s="21">
        <v>3</v>
      </c>
      <c r="F32" s="143">
        <f t="shared" si="0"/>
        <v>8.97</v>
      </c>
      <c r="G32" s="21"/>
      <c r="H32" s="143">
        <f t="shared" si="1"/>
        <v>0</v>
      </c>
      <c r="I32" s="21"/>
      <c r="J32" s="143">
        <f t="shared" si="2"/>
        <v>0</v>
      </c>
      <c r="K32" s="21">
        <v>19</v>
      </c>
      <c r="L32" s="143">
        <f t="shared" si="3"/>
        <v>56.81</v>
      </c>
      <c r="M32" s="165">
        <f t="shared" si="4"/>
        <v>22</v>
      </c>
      <c r="N32" s="165">
        <f t="shared" si="5"/>
        <v>65.78</v>
      </c>
    </row>
    <row r="33" spans="1:14" ht="33" customHeight="1" hidden="1">
      <c r="A33" s="17">
        <v>23</v>
      </c>
      <c r="B33" s="30" t="s">
        <v>1372</v>
      </c>
      <c r="C33" s="19" t="s">
        <v>1094</v>
      </c>
      <c r="D33" s="26">
        <v>13.42</v>
      </c>
      <c r="E33" s="21"/>
      <c r="F33" s="143">
        <f t="shared" si="0"/>
        <v>0</v>
      </c>
      <c r="G33" s="21"/>
      <c r="H33" s="143">
        <f t="shared" si="1"/>
        <v>0</v>
      </c>
      <c r="I33" s="21"/>
      <c r="J33" s="143">
        <f t="shared" si="2"/>
        <v>0</v>
      </c>
      <c r="K33" s="21"/>
      <c r="L33" s="143">
        <f t="shared" si="3"/>
        <v>0</v>
      </c>
      <c r="M33" s="165">
        <f t="shared" si="4"/>
        <v>0</v>
      </c>
      <c r="N33" s="165">
        <f t="shared" si="5"/>
        <v>0</v>
      </c>
    </row>
    <row r="34" spans="1:14" ht="33" customHeight="1" hidden="1">
      <c r="A34" s="17">
        <v>24</v>
      </c>
      <c r="B34" s="30" t="s">
        <v>975</v>
      </c>
      <c r="C34" s="19" t="s">
        <v>1094</v>
      </c>
      <c r="D34" s="26">
        <v>5.79</v>
      </c>
      <c r="E34" s="21"/>
      <c r="F34" s="143">
        <f t="shared" si="0"/>
        <v>0</v>
      </c>
      <c r="G34" s="21"/>
      <c r="H34" s="143">
        <f t="shared" si="1"/>
        <v>0</v>
      </c>
      <c r="I34" s="21"/>
      <c r="J34" s="143">
        <f t="shared" si="2"/>
        <v>0</v>
      </c>
      <c r="K34" s="21"/>
      <c r="L34" s="143">
        <f t="shared" si="3"/>
        <v>0</v>
      </c>
      <c r="M34" s="165">
        <f t="shared" si="4"/>
        <v>0</v>
      </c>
      <c r="N34" s="165">
        <f t="shared" si="5"/>
        <v>0</v>
      </c>
    </row>
    <row r="35" spans="1:14" ht="49.5" customHeight="1" hidden="1">
      <c r="A35" s="17">
        <v>25</v>
      </c>
      <c r="B35" s="28" t="s">
        <v>47</v>
      </c>
      <c r="C35" s="19" t="s">
        <v>13</v>
      </c>
      <c r="D35" s="26">
        <v>9.7</v>
      </c>
      <c r="E35" s="21"/>
      <c r="F35" s="143">
        <f t="shared" si="0"/>
        <v>0</v>
      </c>
      <c r="G35" s="21"/>
      <c r="H35" s="143">
        <f t="shared" si="1"/>
        <v>0</v>
      </c>
      <c r="I35" s="21"/>
      <c r="J35" s="143">
        <f t="shared" si="2"/>
        <v>0</v>
      </c>
      <c r="K35" s="21"/>
      <c r="L35" s="143">
        <f t="shared" si="3"/>
        <v>0</v>
      </c>
      <c r="M35" s="165">
        <f t="shared" si="4"/>
        <v>0</v>
      </c>
      <c r="N35" s="165">
        <f t="shared" si="5"/>
        <v>0</v>
      </c>
    </row>
    <row r="36" spans="1:14" ht="49.5" customHeight="1" hidden="1">
      <c r="A36" s="17">
        <v>26</v>
      </c>
      <c r="B36" s="28" t="s">
        <v>48</v>
      </c>
      <c r="C36" s="19" t="s">
        <v>13</v>
      </c>
      <c r="D36" s="26">
        <v>6.36</v>
      </c>
      <c r="E36" s="21"/>
      <c r="F36" s="143">
        <f t="shared" si="0"/>
        <v>0</v>
      </c>
      <c r="G36" s="21"/>
      <c r="H36" s="143">
        <f t="shared" si="1"/>
        <v>0</v>
      </c>
      <c r="I36" s="21"/>
      <c r="J36" s="143">
        <f t="shared" si="2"/>
        <v>0</v>
      </c>
      <c r="K36" s="21"/>
      <c r="L36" s="143">
        <f t="shared" si="3"/>
        <v>0</v>
      </c>
      <c r="M36" s="165">
        <f t="shared" si="4"/>
        <v>0</v>
      </c>
      <c r="N36" s="165">
        <f t="shared" si="5"/>
        <v>0</v>
      </c>
    </row>
    <row r="37" spans="1:14" ht="33" customHeight="1">
      <c r="A37" s="17">
        <v>27</v>
      </c>
      <c r="B37" s="24" t="s">
        <v>1378</v>
      </c>
      <c r="C37" s="19" t="s">
        <v>1094</v>
      </c>
      <c r="D37" s="26">
        <v>15.4</v>
      </c>
      <c r="E37" s="21"/>
      <c r="F37" s="143">
        <f t="shared" si="0"/>
        <v>0</v>
      </c>
      <c r="G37" s="21"/>
      <c r="H37" s="143">
        <f t="shared" si="1"/>
        <v>0</v>
      </c>
      <c r="I37" s="21"/>
      <c r="J37" s="143">
        <f t="shared" si="2"/>
        <v>0</v>
      </c>
      <c r="K37" s="21">
        <v>14</v>
      </c>
      <c r="L37" s="143">
        <f t="shared" si="3"/>
        <v>215.6</v>
      </c>
      <c r="M37" s="165">
        <f t="shared" si="4"/>
        <v>14</v>
      </c>
      <c r="N37" s="165">
        <f t="shared" si="5"/>
        <v>215.6</v>
      </c>
    </row>
    <row r="38" spans="1:14" ht="45" customHeight="1" hidden="1">
      <c r="A38" s="17">
        <v>28</v>
      </c>
      <c r="B38" s="24" t="s">
        <v>1379</v>
      </c>
      <c r="C38" s="19" t="s">
        <v>1094</v>
      </c>
      <c r="D38" s="26">
        <v>4.49</v>
      </c>
      <c r="E38" s="21"/>
      <c r="F38" s="143">
        <f t="shared" si="0"/>
        <v>0</v>
      </c>
      <c r="G38" s="21"/>
      <c r="H38" s="143">
        <f t="shared" si="1"/>
        <v>0</v>
      </c>
      <c r="I38" s="21"/>
      <c r="J38" s="143">
        <f t="shared" si="2"/>
        <v>0</v>
      </c>
      <c r="K38" s="21"/>
      <c r="L38" s="143">
        <f t="shared" si="3"/>
        <v>0</v>
      </c>
      <c r="M38" s="165">
        <f t="shared" si="4"/>
        <v>0</v>
      </c>
      <c r="N38" s="165">
        <f t="shared" si="5"/>
        <v>0</v>
      </c>
    </row>
    <row r="39" spans="1:14" ht="33" customHeight="1">
      <c r="A39" s="17">
        <v>29</v>
      </c>
      <c r="B39" s="30" t="s">
        <v>1373</v>
      </c>
      <c r="C39" s="19" t="s">
        <v>1094</v>
      </c>
      <c r="D39" s="26">
        <v>14.22</v>
      </c>
      <c r="E39" s="21">
        <v>1</v>
      </c>
      <c r="F39" s="143">
        <f t="shared" si="0"/>
        <v>14.22</v>
      </c>
      <c r="G39" s="21">
        <v>3</v>
      </c>
      <c r="H39" s="143">
        <f t="shared" si="1"/>
        <v>42.66</v>
      </c>
      <c r="I39" s="21">
        <v>9</v>
      </c>
      <c r="J39" s="143">
        <f t="shared" si="2"/>
        <v>127.98</v>
      </c>
      <c r="K39" s="21">
        <v>12</v>
      </c>
      <c r="L39" s="143">
        <f t="shared" si="3"/>
        <v>170.64000000000001</v>
      </c>
      <c r="M39" s="165">
        <f t="shared" si="4"/>
        <v>25</v>
      </c>
      <c r="N39" s="165">
        <f t="shared" si="5"/>
        <v>355.5</v>
      </c>
    </row>
    <row r="40" spans="1:14" ht="33" customHeight="1">
      <c r="A40" s="17">
        <v>30</v>
      </c>
      <c r="B40" s="30" t="s">
        <v>1374</v>
      </c>
      <c r="C40" s="19" t="s">
        <v>13</v>
      </c>
      <c r="D40" s="26">
        <v>23.02</v>
      </c>
      <c r="E40" s="21">
        <v>1</v>
      </c>
      <c r="F40" s="143">
        <f t="shared" si="0"/>
        <v>23.02</v>
      </c>
      <c r="G40" s="21">
        <v>1</v>
      </c>
      <c r="H40" s="143">
        <f t="shared" si="1"/>
        <v>23.02</v>
      </c>
      <c r="I40" s="21">
        <v>3</v>
      </c>
      <c r="J40" s="143">
        <f t="shared" si="2"/>
        <v>69.06</v>
      </c>
      <c r="K40" s="21">
        <v>2</v>
      </c>
      <c r="L40" s="143">
        <f t="shared" si="3"/>
        <v>46.04</v>
      </c>
      <c r="M40" s="165">
        <f t="shared" si="4"/>
        <v>7</v>
      </c>
      <c r="N40" s="165">
        <f t="shared" si="5"/>
        <v>161.14</v>
      </c>
    </row>
    <row r="41" spans="1:14" ht="33" customHeight="1">
      <c r="A41" s="17">
        <v>31</v>
      </c>
      <c r="B41" s="30" t="s">
        <v>1375</v>
      </c>
      <c r="C41" s="19" t="s">
        <v>1094</v>
      </c>
      <c r="D41" s="26">
        <v>1.53</v>
      </c>
      <c r="E41" s="21">
        <v>1</v>
      </c>
      <c r="F41" s="143">
        <f t="shared" si="0"/>
        <v>1.53</v>
      </c>
      <c r="G41" s="21"/>
      <c r="H41" s="143">
        <f t="shared" si="1"/>
        <v>0</v>
      </c>
      <c r="I41" s="21">
        <v>2</v>
      </c>
      <c r="J41" s="143">
        <f t="shared" si="2"/>
        <v>3.06</v>
      </c>
      <c r="K41" s="21">
        <v>1</v>
      </c>
      <c r="L41" s="143">
        <f t="shared" si="3"/>
        <v>1.53</v>
      </c>
      <c r="M41" s="165">
        <f t="shared" si="4"/>
        <v>4</v>
      </c>
      <c r="N41" s="165">
        <f t="shared" si="5"/>
        <v>6.12</v>
      </c>
    </row>
    <row r="42" spans="1:14" ht="49.5" customHeight="1" hidden="1">
      <c r="A42" s="17">
        <v>32</v>
      </c>
      <c r="B42" s="24" t="s">
        <v>55</v>
      </c>
      <c r="C42" s="19" t="s">
        <v>13</v>
      </c>
      <c r="D42" s="26">
        <v>9.24</v>
      </c>
      <c r="E42" s="21"/>
      <c r="F42" s="143">
        <f t="shared" si="0"/>
        <v>0</v>
      </c>
      <c r="G42" s="21"/>
      <c r="H42" s="143">
        <f t="shared" si="1"/>
        <v>0</v>
      </c>
      <c r="I42" s="21"/>
      <c r="J42" s="143">
        <f t="shared" si="2"/>
        <v>0</v>
      </c>
      <c r="K42" s="21"/>
      <c r="L42" s="143">
        <f t="shared" si="3"/>
        <v>0</v>
      </c>
      <c r="M42" s="165">
        <f t="shared" si="4"/>
        <v>0</v>
      </c>
      <c r="N42" s="165">
        <f t="shared" si="5"/>
        <v>0</v>
      </c>
    </row>
    <row r="43" spans="1:14" ht="33" customHeight="1" hidden="1">
      <c r="A43" s="17">
        <v>33</v>
      </c>
      <c r="B43" s="30" t="s">
        <v>1376</v>
      </c>
      <c r="C43" s="19" t="s">
        <v>1094</v>
      </c>
      <c r="D43" s="26">
        <v>4.79</v>
      </c>
      <c r="E43" s="21"/>
      <c r="F43" s="143">
        <f t="shared" si="0"/>
        <v>0</v>
      </c>
      <c r="G43" s="21"/>
      <c r="H43" s="143">
        <f t="shared" si="1"/>
        <v>0</v>
      </c>
      <c r="I43" s="21"/>
      <c r="J43" s="143">
        <f t="shared" si="2"/>
        <v>0</v>
      </c>
      <c r="K43" s="21"/>
      <c r="L43" s="143">
        <f t="shared" si="3"/>
        <v>0</v>
      </c>
      <c r="M43" s="165">
        <f t="shared" si="4"/>
        <v>0</v>
      </c>
      <c r="N43" s="165">
        <f t="shared" si="5"/>
        <v>0</v>
      </c>
    </row>
    <row r="44" spans="1:14" ht="33" customHeight="1" hidden="1">
      <c r="A44" s="17">
        <v>34</v>
      </c>
      <c r="B44" s="30" t="s">
        <v>1377</v>
      </c>
      <c r="C44" s="19" t="s">
        <v>1094</v>
      </c>
      <c r="D44" s="26">
        <v>9.7</v>
      </c>
      <c r="E44" s="21"/>
      <c r="F44" s="143">
        <f t="shared" si="0"/>
        <v>0</v>
      </c>
      <c r="G44" s="21"/>
      <c r="H44" s="143">
        <f t="shared" si="1"/>
        <v>0</v>
      </c>
      <c r="I44" s="21"/>
      <c r="J44" s="143">
        <f t="shared" si="2"/>
        <v>0</v>
      </c>
      <c r="K44" s="21"/>
      <c r="L44" s="143">
        <f t="shared" si="3"/>
        <v>0</v>
      </c>
      <c r="M44" s="165">
        <f t="shared" si="4"/>
        <v>0</v>
      </c>
      <c r="N44" s="165">
        <f t="shared" si="5"/>
        <v>0</v>
      </c>
    </row>
    <row r="45" spans="1:14" ht="33" customHeight="1">
      <c r="A45" s="17">
        <v>35</v>
      </c>
      <c r="B45" s="30" t="s">
        <v>1380</v>
      </c>
      <c r="C45" s="19" t="s">
        <v>1094</v>
      </c>
      <c r="D45" s="26">
        <v>4.6</v>
      </c>
      <c r="E45" s="21">
        <v>1</v>
      </c>
      <c r="F45" s="143">
        <f t="shared" si="0"/>
        <v>4.6</v>
      </c>
      <c r="G45" s="21"/>
      <c r="H45" s="143">
        <f t="shared" si="1"/>
        <v>0</v>
      </c>
      <c r="I45" s="21">
        <v>2</v>
      </c>
      <c r="J45" s="143">
        <f t="shared" si="2"/>
        <v>9.2</v>
      </c>
      <c r="K45" s="21">
        <v>1</v>
      </c>
      <c r="L45" s="143">
        <f t="shared" si="3"/>
        <v>4.6</v>
      </c>
      <c r="M45" s="165">
        <f t="shared" si="4"/>
        <v>4</v>
      </c>
      <c r="N45" s="165">
        <f t="shared" si="5"/>
        <v>18.4</v>
      </c>
    </row>
    <row r="46" spans="1:14" ht="16.5" customHeight="1">
      <c r="A46" s="17">
        <v>36</v>
      </c>
      <c r="B46" s="28" t="s">
        <v>1091</v>
      </c>
      <c r="C46" s="19" t="s">
        <v>1094</v>
      </c>
      <c r="D46" s="26">
        <v>6.27</v>
      </c>
      <c r="E46" s="21">
        <v>1</v>
      </c>
      <c r="F46" s="143">
        <f t="shared" si="0"/>
        <v>6.27</v>
      </c>
      <c r="G46" s="21"/>
      <c r="H46" s="143">
        <f t="shared" si="1"/>
        <v>0</v>
      </c>
      <c r="I46" s="21">
        <v>2</v>
      </c>
      <c r="J46" s="143">
        <f t="shared" si="2"/>
        <v>12.54</v>
      </c>
      <c r="K46" s="21">
        <v>2</v>
      </c>
      <c r="L46" s="143">
        <f t="shared" si="3"/>
        <v>12.54</v>
      </c>
      <c r="M46" s="165">
        <f t="shared" si="4"/>
        <v>5</v>
      </c>
      <c r="N46" s="165">
        <f t="shared" si="5"/>
        <v>31.349999999999998</v>
      </c>
    </row>
    <row r="47" spans="1:14" ht="16.5" customHeight="1" hidden="1">
      <c r="A47" s="17">
        <v>37</v>
      </c>
      <c r="B47" s="28" t="s">
        <v>1092</v>
      </c>
      <c r="C47" s="19" t="s">
        <v>1094</v>
      </c>
      <c r="D47" s="26">
        <v>13.97</v>
      </c>
      <c r="E47" s="21"/>
      <c r="F47" s="143">
        <f t="shared" si="0"/>
        <v>0</v>
      </c>
      <c r="G47" s="21"/>
      <c r="H47" s="143">
        <f t="shared" si="1"/>
        <v>0</v>
      </c>
      <c r="I47" s="21"/>
      <c r="J47" s="143">
        <f t="shared" si="2"/>
        <v>0</v>
      </c>
      <c r="K47" s="21"/>
      <c r="L47" s="143">
        <f t="shared" si="3"/>
        <v>0</v>
      </c>
      <c r="M47" s="165">
        <f t="shared" si="4"/>
        <v>0</v>
      </c>
      <c r="N47" s="165">
        <f t="shared" si="5"/>
        <v>0</v>
      </c>
    </row>
    <row r="48" spans="1:14" ht="16.5" customHeight="1" hidden="1">
      <c r="A48" s="17">
        <v>38</v>
      </c>
      <c r="B48" s="28" t="s">
        <v>1093</v>
      </c>
      <c r="C48" s="19" t="s">
        <v>1094</v>
      </c>
      <c r="D48" s="26">
        <v>18.22</v>
      </c>
      <c r="E48" s="21"/>
      <c r="F48" s="143">
        <f t="shared" si="0"/>
        <v>0</v>
      </c>
      <c r="G48" s="21"/>
      <c r="H48" s="143">
        <f t="shared" si="1"/>
        <v>0</v>
      </c>
      <c r="I48" s="21"/>
      <c r="J48" s="143">
        <f t="shared" si="2"/>
        <v>0</v>
      </c>
      <c r="K48" s="21"/>
      <c r="L48" s="143">
        <f t="shared" si="3"/>
        <v>0</v>
      </c>
      <c r="M48" s="165">
        <f t="shared" si="4"/>
        <v>0</v>
      </c>
      <c r="N48" s="165">
        <f t="shared" si="5"/>
        <v>0</v>
      </c>
    </row>
    <row r="49" spans="1:14" ht="16.5" customHeight="1">
      <c r="A49" s="17">
        <v>39</v>
      </c>
      <c r="B49" s="30" t="s">
        <v>1057</v>
      </c>
      <c r="C49" s="19" t="s">
        <v>13</v>
      </c>
      <c r="D49" s="26">
        <v>185.46</v>
      </c>
      <c r="E49" s="21">
        <v>5</v>
      </c>
      <c r="F49" s="143">
        <f t="shared" si="0"/>
        <v>927.3</v>
      </c>
      <c r="G49" s="21">
        <v>1</v>
      </c>
      <c r="H49" s="143">
        <f t="shared" si="1"/>
        <v>185.46</v>
      </c>
      <c r="I49" s="21">
        <v>1</v>
      </c>
      <c r="J49" s="143">
        <f t="shared" si="2"/>
        <v>185.46</v>
      </c>
      <c r="K49" s="21">
        <v>1</v>
      </c>
      <c r="L49" s="143">
        <f t="shared" si="3"/>
        <v>185.46</v>
      </c>
      <c r="M49" s="165">
        <f t="shared" si="4"/>
        <v>8</v>
      </c>
      <c r="N49" s="165">
        <f t="shared" si="5"/>
        <v>1483.68</v>
      </c>
    </row>
    <row r="50" spans="1:14" ht="16.5" customHeight="1">
      <c r="A50" s="17">
        <v>40</v>
      </c>
      <c r="B50" s="30" t="s">
        <v>1058</v>
      </c>
      <c r="C50" s="19" t="s">
        <v>13</v>
      </c>
      <c r="D50" s="26">
        <v>266.93</v>
      </c>
      <c r="E50" s="21">
        <v>4</v>
      </c>
      <c r="F50" s="143">
        <f t="shared" si="0"/>
        <v>1067.72</v>
      </c>
      <c r="G50" s="21">
        <v>5</v>
      </c>
      <c r="H50" s="143">
        <f t="shared" si="1"/>
        <v>1334.65</v>
      </c>
      <c r="I50" s="21">
        <v>18</v>
      </c>
      <c r="J50" s="143">
        <f t="shared" si="2"/>
        <v>4804.74</v>
      </c>
      <c r="K50" s="21">
        <v>45</v>
      </c>
      <c r="L50" s="143">
        <f t="shared" si="3"/>
        <v>12011.85</v>
      </c>
      <c r="M50" s="165">
        <f t="shared" si="4"/>
        <v>72</v>
      </c>
      <c r="N50" s="165">
        <f t="shared" si="5"/>
        <v>19218.96</v>
      </c>
    </row>
    <row r="51" spans="1:14" ht="16.5" customHeight="1" hidden="1">
      <c r="A51" s="17">
        <v>41</v>
      </c>
      <c r="B51" s="30" t="s">
        <v>1059</v>
      </c>
      <c r="C51" s="19" t="s">
        <v>13</v>
      </c>
      <c r="D51" s="26">
        <v>383.87</v>
      </c>
      <c r="E51" s="21"/>
      <c r="F51" s="143">
        <f t="shared" si="0"/>
        <v>0</v>
      </c>
      <c r="G51" s="21"/>
      <c r="H51" s="143">
        <f t="shared" si="1"/>
        <v>0</v>
      </c>
      <c r="I51" s="21"/>
      <c r="J51" s="143">
        <f t="shared" si="2"/>
        <v>0</v>
      </c>
      <c r="K51" s="21"/>
      <c r="L51" s="143">
        <f t="shared" si="3"/>
        <v>0</v>
      </c>
      <c r="M51" s="165">
        <f t="shared" si="4"/>
        <v>0</v>
      </c>
      <c r="N51" s="165">
        <f t="shared" si="5"/>
        <v>0</v>
      </c>
    </row>
    <row r="52" spans="1:14" ht="16.5" customHeight="1" hidden="1">
      <c r="A52" s="17">
        <v>42</v>
      </c>
      <c r="B52" s="30" t="s">
        <v>1060</v>
      </c>
      <c r="C52" s="19" t="s">
        <v>13</v>
      </c>
      <c r="D52" s="26">
        <v>569.7</v>
      </c>
      <c r="E52" s="21"/>
      <c r="F52" s="143">
        <f t="shared" si="0"/>
        <v>0</v>
      </c>
      <c r="G52" s="21"/>
      <c r="H52" s="143">
        <f t="shared" si="1"/>
        <v>0</v>
      </c>
      <c r="I52" s="21"/>
      <c r="J52" s="143">
        <f t="shared" si="2"/>
        <v>0</v>
      </c>
      <c r="K52" s="21"/>
      <c r="L52" s="143">
        <f t="shared" si="3"/>
        <v>0</v>
      </c>
      <c r="M52" s="165">
        <f t="shared" si="4"/>
        <v>0</v>
      </c>
      <c r="N52" s="165">
        <f t="shared" si="5"/>
        <v>0</v>
      </c>
    </row>
    <row r="53" spans="1:14" ht="16.5" customHeight="1">
      <c r="A53" s="17">
        <v>43</v>
      </c>
      <c r="B53" s="30" t="s">
        <v>1061</v>
      </c>
      <c r="C53" s="19" t="s">
        <v>13</v>
      </c>
      <c r="D53" s="26">
        <v>788.26</v>
      </c>
      <c r="E53" s="21">
        <v>1</v>
      </c>
      <c r="F53" s="143">
        <f t="shared" si="0"/>
        <v>788.26</v>
      </c>
      <c r="G53" s="21"/>
      <c r="H53" s="143">
        <f t="shared" si="1"/>
        <v>0</v>
      </c>
      <c r="I53" s="21">
        <v>1</v>
      </c>
      <c r="J53" s="143">
        <f t="shared" si="2"/>
        <v>788.26</v>
      </c>
      <c r="K53" s="21">
        <v>1</v>
      </c>
      <c r="L53" s="143">
        <f t="shared" si="3"/>
        <v>788.26</v>
      </c>
      <c r="M53" s="165">
        <f t="shared" si="4"/>
        <v>3</v>
      </c>
      <c r="N53" s="165">
        <f t="shared" si="5"/>
        <v>2364.7799999999997</v>
      </c>
    </row>
    <row r="54" spans="1:14" ht="16.5" customHeight="1">
      <c r="A54" s="17">
        <v>44</v>
      </c>
      <c r="B54" s="30" t="s">
        <v>1062</v>
      </c>
      <c r="C54" s="19" t="s">
        <v>13</v>
      </c>
      <c r="D54" s="26">
        <v>918.49</v>
      </c>
      <c r="E54" s="21">
        <v>1</v>
      </c>
      <c r="F54" s="143">
        <f t="shared" si="0"/>
        <v>918.49</v>
      </c>
      <c r="G54" s="21"/>
      <c r="H54" s="143">
        <f t="shared" si="1"/>
        <v>0</v>
      </c>
      <c r="I54" s="21">
        <v>1</v>
      </c>
      <c r="J54" s="143">
        <f t="shared" si="2"/>
        <v>918.49</v>
      </c>
      <c r="K54" s="21">
        <v>1</v>
      </c>
      <c r="L54" s="143">
        <f t="shared" si="3"/>
        <v>918.49</v>
      </c>
      <c r="M54" s="165">
        <f t="shared" si="4"/>
        <v>3</v>
      </c>
      <c r="N54" s="165">
        <f t="shared" si="5"/>
        <v>2755.4700000000003</v>
      </c>
    </row>
    <row r="55" spans="1:14" ht="16.5" customHeight="1" hidden="1">
      <c r="A55" s="17">
        <v>45</v>
      </c>
      <c r="B55" s="30" t="s">
        <v>1063</v>
      </c>
      <c r="C55" s="19" t="s">
        <v>13</v>
      </c>
      <c r="D55" s="26">
        <v>1108.12</v>
      </c>
      <c r="E55" s="21"/>
      <c r="F55" s="143">
        <f t="shared" si="0"/>
        <v>0</v>
      </c>
      <c r="G55" s="21"/>
      <c r="H55" s="143">
        <f t="shared" si="1"/>
        <v>0</v>
      </c>
      <c r="I55" s="21"/>
      <c r="J55" s="143">
        <f t="shared" si="2"/>
        <v>0</v>
      </c>
      <c r="K55" s="21"/>
      <c r="L55" s="143">
        <f t="shared" si="3"/>
        <v>0</v>
      </c>
      <c r="M55" s="165">
        <f t="shared" si="4"/>
        <v>0</v>
      </c>
      <c r="N55" s="165">
        <f t="shared" si="5"/>
        <v>0</v>
      </c>
    </row>
    <row r="56" spans="1:14" ht="16.5" customHeight="1">
      <c r="A56" s="17">
        <v>46</v>
      </c>
      <c r="B56" s="30" t="s">
        <v>1064</v>
      </c>
      <c r="C56" s="19" t="s">
        <v>13</v>
      </c>
      <c r="D56" s="26">
        <v>492.38</v>
      </c>
      <c r="E56" s="21">
        <v>1</v>
      </c>
      <c r="F56" s="143">
        <f t="shared" si="0"/>
        <v>492.38</v>
      </c>
      <c r="G56" s="21">
        <v>1</v>
      </c>
      <c r="H56" s="143">
        <f t="shared" si="1"/>
        <v>492.38</v>
      </c>
      <c r="I56" s="21">
        <v>1</v>
      </c>
      <c r="J56" s="143">
        <f t="shared" si="2"/>
        <v>492.38</v>
      </c>
      <c r="K56" s="21">
        <v>1</v>
      </c>
      <c r="L56" s="143">
        <f t="shared" si="3"/>
        <v>492.38</v>
      </c>
      <c r="M56" s="165">
        <f t="shared" si="4"/>
        <v>4</v>
      </c>
      <c r="N56" s="165">
        <f t="shared" si="5"/>
        <v>1969.52</v>
      </c>
    </row>
    <row r="57" spans="1:14" ht="16.5" customHeight="1">
      <c r="A57" s="17">
        <v>47</v>
      </c>
      <c r="B57" s="30" t="s">
        <v>1065</v>
      </c>
      <c r="C57" s="19" t="s">
        <v>13</v>
      </c>
      <c r="D57" s="26">
        <v>596.95</v>
      </c>
      <c r="E57" s="21">
        <v>1</v>
      </c>
      <c r="F57" s="143">
        <f t="shared" si="0"/>
        <v>596.95</v>
      </c>
      <c r="G57" s="21">
        <v>1</v>
      </c>
      <c r="H57" s="143">
        <f t="shared" si="1"/>
        <v>596.95</v>
      </c>
      <c r="I57" s="21">
        <v>1</v>
      </c>
      <c r="J57" s="143">
        <f t="shared" si="2"/>
        <v>596.95</v>
      </c>
      <c r="K57" s="21">
        <v>1</v>
      </c>
      <c r="L57" s="143">
        <f t="shared" si="3"/>
        <v>596.95</v>
      </c>
      <c r="M57" s="165">
        <f t="shared" si="4"/>
        <v>4</v>
      </c>
      <c r="N57" s="165">
        <f t="shared" si="5"/>
        <v>2387.8</v>
      </c>
    </row>
    <row r="58" spans="1:14" ht="33" customHeight="1" hidden="1">
      <c r="A58" s="17">
        <v>48</v>
      </c>
      <c r="B58" s="30" t="s">
        <v>1066</v>
      </c>
      <c r="C58" s="19" t="s">
        <v>13</v>
      </c>
      <c r="D58" s="26">
        <v>1164.22</v>
      </c>
      <c r="E58" s="21"/>
      <c r="F58" s="143">
        <f t="shared" si="0"/>
        <v>0</v>
      </c>
      <c r="G58" s="21"/>
      <c r="H58" s="143">
        <f t="shared" si="1"/>
        <v>0</v>
      </c>
      <c r="I58" s="21"/>
      <c r="J58" s="143">
        <f t="shared" si="2"/>
        <v>0</v>
      </c>
      <c r="K58" s="21"/>
      <c r="L58" s="143">
        <f t="shared" si="3"/>
        <v>0</v>
      </c>
      <c r="M58" s="165">
        <f t="shared" si="4"/>
        <v>0</v>
      </c>
      <c r="N58" s="165">
        <f t="shared" si="5"/>
        <v>0</v>
      </c>
    </row>
    <row r="59" spans="1:14" ht="33" customHeight="1" hidden="1">
      <c r="A59" s="17">
        <v>49</v>
      </c>
      <c r="B59" s="30" t="s">
        <v>1067</v>
      </c>
      <c r="C59" s="19" t="s">
        <v>13</v>
      </c>
      <c r="D59" s="26">
        <v>1390.59</v>
      </c>
      <c r="E59" s="21"/>
      <c r="F59" s="143">
        <f t="shared" si="0"/>
        <v>0</v>
      </c>
      <c r="G59" s="21"/>
      <c r="H59" s="143">
        <f t="shared" si="1"/>
        <v>0</v>
      </c>
      <c r="I59" s="21"/>
      <c r="J59" s="143">
        <f t="shared" si="2"/>
        <v>0</v>
      </c>
      <c r="K59" s="21"/>
      <c r="L59" s="143">
        <f t="shared" si="3"/>
        <v>0</v>
      </c>
      <c r="M59" s="165">
        <f t="shared" si="4"/>
        <v>0</v>
      </c>
      <c r="N59" s="165">
        <f t="shared" si="5"/>
        <v>0</v>
      </c>
    </row>
    <row r="60" spans="1:14" ht="33" customHeight="1" hidden="1">
      <c r="A60" s="17">
        <v>50</v>
      </c>
      <c r="B60" s="30" t="s">
        <v>1068</v>
      </c>
      <c r="C60" s="19" t="s">
        <v>13</v>
      </c>
      <c r="D60" s="26">
        <v>1686.06</v>
      </c>
      <c r="E60" s="21"/>
      <c r="F60" s="143">
        <f t="shared" si="0"/>
        <v>0</v>
      </c>
      <c r="G60" s="21"/>
      <c r="H60" s="143">
        <f t="shared" si="1"/>
        <v>0</v>
      </c>
      <c r="I60" s="21"/>
      <c r="J60" s="143">
        <f t="shared" si="2"/>
        <v>0</v>
      </c>
      <c r="K60" s="21"/>
      <c r="L60" s="143">
        <f t="shared" si="3"/>
        <v>0</v>
      </c>
      <c r="M60" s="165">
        <f t="shared" si="4"/>
        <v>0</v>
      </c>
      <c r="N60" s="165">
        <f t="shared" si="5"/>
        <v>0</v>
      </c>
    </row>
    <row r="61" spans="1:14" ht="33" customHeight="1" hidden="1">
      <c r="A61" s="17">
        <v>51</v>
      </c>
      <c r="B61" s="30" t="s">
        <v>1069</v>
      </c>
      <c r="C61" s="19" t="s">
        <v>13</v>
      </c>
      <c r="D61" s="26">
        <v>1828.01</v>
      </c>
      <c r="E61" s="21"/>
      <c r="F61" s="143">
        <f t="shared" si="0"/>
        <v>0</v>
      </c>
      <c r="G61" s="21"/>
      <c r="H61" s="143">
        <f t="shared" si="1"/>
        <v>0</v>
      </c>
      <c r="I61" s="21"/>
      <c r="J61" s="143">
        <f t="shared" si="2"/>
        <v>0</v>
      </c>
      <c r="K61" s="21"/>
      <c r="L61" s="143">
        <f t="shared" si="3"/>
        <v>0</v>
      </c>
      <c r="M61" s="165">
        <f t="shared" si="4"/>
        <v>0</v>
      </c>
      <c r="N61" s="165">
        <f t="shared" si="5"/>
        <v>0</v>
      </c>
    </row>
    <row r="62" spans="1:14" ht="16.5" customHeight="1" hidden="1">
      <c r="A62" s="17">
        <v>52</v>
      </c>
      <c r="B62" s="18" t="s">
        <v>1070</v>
      </c>
      <c r="C62" s="19" t="s">
        <v>13</v>
      </c>
      <c r="D62" s="26">
        <v>3877</v>
      </c>
      <c r="E62" s="21"/>
      <c r="F62" s="143">
        <f t="shared" si="0"/>
        <v>0</v>
      </c>
      <c r="G62" s="21"/>
      <c r="H62" s="143">
        <f t="shared" si="1"/>
        <v>0</v>
      </c>
      <c r="I62" s="21"/>
      <c r="J62" s="143">
        <f t="shared" si="2"/>
        <v>0</v>
      </c>
      <c r="K62" s="21"/>
      <c r="L62" s="143">
        <f t="shared" si="3"/>
        <v>0</v>
      </c>
      <c r="M62" s="165">
        <f t="shared" si="4"/>
        <v>0</v>
      </c>
      <c r="N62" s="165">
        <f t="shared" si="5"/>
        <v>0</v>
      </c>
    </row>
    <row r="63" spans="1:14" ht="16.5" customHeight="1">
      <c r="A63" s="17">
        <v>53</v>
      </c>
      <c r="B63" s="28" t="s">
        <v>70</v>
      </c>
      <c r="C63" s="19" t="s">
        <v>1094</v>
      </c>
      <c r="D63" s="26">
        <v>2.25</v>
      </c>
      <c r="E63" s="21">
        <v>17</v>
      </c>
      <c r="F63" s="143">
        <f t="shared" si="0"/>
        <v>38.25</v>
      </c>
      <c r="G63" s="21">
        <v>6</v>
      </c>
      <c r="H63" s="143">
        <f t="shared" si="1"/>
        <v>13.5</v>
      </c>
      <c r="I63" s="21">
        <v>12</v>
      </c>
      <c r="J63" s="143">
        <f t="shared" si="2"/>
        <v>27</v>
      </c>
      <c r="K63" s="21">
        <v>45</v>
      </c>
      <c r="L63" s="143">
        <f t="shared" si="3"/>
        <v>101.25</v>
      </c>
      <c r="M63" s="165">
        <f t="shared" si="4"/>
        <v>80</v>
      </c>
      <c r="N63" s="165">
        <f t="shared" si="5"/>
        <v>180</v>
      </c>
    </row>
    <row r="64" spans="1:14" ht="16.5" customHeight="1">
      <c r="A64" s="17">
        <v>54</v>
      </c>
      <c r="B64" s="18" t="s">
        <v>1145</v>
      </c>
      <c r="C64" s="19" t="s">
        <v>1094</v>
      </c>
      <c r="D64" s="26">
        <v>9.1</v>
      </c>
      <c r="E64" s="21">
        <v>3</v>
      </c>
      <c r="F64" s="143">
        <f t="shared" si="0"/>
        <v>27.3</v>
      </c>
      <c r="G64" s="21">
        <v>5</v>
      </c>
      <c r="H64" s="143">
        <f t="shared" si="1"/>
        <v>45.5</v>
      </c>
      <c r="I64" s="21">
        <v>15</v>
      </c>
      <c r="J64" s="143">
        <f t="shared" si="2"/>
        <v>136.5</v>
      </c>
      <c r="K64" s="21">
        <v>30</v>
      </c>
      <c r="L64" s="143">
        <f t="shared" si="3"/>
        <v>273</v>
      </c>
      <c r="M64" s="165">
        <f t="shared" si="4"/>
        <v>53</v>
      </c>
      <c r="N64" s="165">
        <f t="shared" si="5"/>
        <v>482.29999999999995</v>
      </c>
    </row>
    <row r="65" spans="1:14" ht="16.5" customHeight="1">
      <c r="A65" s="17">
        <v>55</v>
      </c>
      <c r="B65" s="18" t="s">
        <v>1146</v>
      </c>
      <c r="C65" s="19" t="s">
        <v>1094</v>
      </c>
      <c r="D65" s="26">
        <v>10.39</v>
      </c>
      <c r="E65" s="21">
        <v>8</v>
      </c>
      <c r="F65" s="143">
        <f t="shared" si="0"/>
        <v>83.12</v>
      </c>
      <c r="G65" s="21">
        <v>12</v>
      </c>
      <c r="H65" s="143">
        <f t="shared" si="1"/>
        <v>124.68</v>
      </c>
      <c r="I65" s="21">
        <v>24</v>
      </c>
      <c r="J65" s="143">
        <f t="shared" si="2"/>
        <v>249.36</v>
      </c>
      <c r="K65" s="21">
        <v>26</v>
      </c>
      <c r="L65" s="143">
        <f t="shared" si="3"/>
        <v>270.14</v>
      </c>
      <c r="M65" s="165">
        <f t="shared" si="4"/>
        <v>70</v>
      </c>
      <c r="N65" s="165">
        <f t="shared" si="5"/>
        <v>727.3000000000001</v>
      </c>
    </row>
    <row r="66" spans="1:14" ht="16.5" customHeight="1" hidden="1">
      <c r="A66" s="17">
        <v>56</v>
      </c>
      <c r="B66" s="18" t="s">
        <v>1147</v>
      </c>
      <c r="C66" s="19" t="s">
        <v>1094</v>
      </c>
      <c r="D66" s="26">
        <v>17.42</v>
      </c>
      <c r="E66" s="21"/>
      <c r="F66" s="143">
        <f t="shared" si="0"/>
        <v>0</v>
      </c>
      <c r="G66" s="21"/>
      <c r="H66" s="143">
        <f t="shared" si="1"/>
        <v>0</v>
      </c>
      <c r="I66" s="21"/>
      <c r="J66" s="143">
        <f t="shared" si="2"/>
        <v>0</v>
      </c>
      <c r="K66" s="21"/>
      <c r="L66" s="143">
        <f t="shared" si="3"/>
        <v>0</v>
      </c>
      <c r="M66" s="165">
        <f t="shared" si="4"/>
        <v>0</v>
      </c>
      <c r="N66" s="165">
        <f t="shared" si="5"/>
        <v>0</v>
      </c>
    </row>
    <row r="67" spans="1:14" ht="16.5" customHeight="1">
      <c r="A67" s="17">
        <v>57</v>
      </c>
      <c r="B67" s="32" t="s">
        <v>73</v>
      </c>
      <c r="C67" s="19" t="s">
        <v>1094</v>
      </c>
      <c r="D67" s="26">
        <v>3.43</v>
      </c>
      <c r="E67" s="21">
        <v>5</v>
      </c>
      <c r="F67" s="143">
        <f t="shared" si="0"/>
        <v>17.15</v>
      </c>
      <c r="G67" s="21">
        <v>7</v>
      </c>
      <c r="H67" s="143">
        <f t="shared" si="1"/>
        <v>24.01</v>
      </c>
      <c r="I67" s="21">
        <v>15</v>
      </c>
      <c r="J67" s="143">
        <f t="shared" si="2"/>
        <v>51.45</v>
      </c>
      <c r="K67" s="21">
        <v>16</v>
      </c>
      <c r="L67" s="143">
        <f t="shared" si="3"/>
        <v>54.88</v>
      </c>
      <c r="M67" s="165">
        <f t="shared" si="4"/>
        <v>43</v>
      </c>
      <c r="N67" s="165">
        <f t="shared" si="5"/>
        <v>147.49</v>
      </c>
    </row>
    <row r="68" spans="1:14" ht="16.5" customHeight="1">
      <c r="A68" s="17">
        <v>58</v>
      </c>
      <c r="B68" s="32" t="s">
        <v>1148</v>
      </c>
      <c r="C68" s="19" t="s">
        <v>1094</v>
      </c>
      <c r="D68" s="26">
        <v>2.27</v>
      </c>
      <c r="E68" s="21">
        <v>1</v>
      </c>
      <c r="F68" s="143">
        <f t="shared" si="0"/>
        <v>2.27</v>
      </c>
      <c r="G68" s="21">
        <v>8</v>
      </c>
      <c r="H68" s="143">
        <f t="shared" si="1"/>
        <v>18.16</v>
      </c>
      <c r="I68" s="21">
        <v>24</v>
      </c>
      <c r="J68" s="143">
        <f t="shared" si="2"/>
        <v>54.480000000000004</v>
      </c>
      <c r="K68" s="21">
        <v>8</v>
      </c>
      <c r="L68" s="143">
        <f t="shared" si="3"/>
        <v>18.16</v>
      </c>
      <c r="M68" s="165">
        <f t="shared" si="4"/>
        <v>41</v>
      </c>
      <c r="N68" s="165">
        <f t="shared" si="5"/>
        <v>93.07000000000001</v>
      </c>
    </row>
    <row r="69" spans="1:14" ht="33" customHeight="1">
      <c r="A69" s="17">
        <v>59</v>
      </c>
      <c r="B69" s="34" t="s">
        <v>1381</v>
      </c>
      <c r="C69" s="19" t="s">
        <v>1094</v>
      </c>
      <c r="D69" s="26">
        <v>7.5</v>
      </c>
      <c r="E69" s="21">
        <v>4</v>
      </c>
      <c r="F69" s="143">
        <f t="shared" si="0"/>
        <v>30</v>
      </c>
      <c r="G69" s="21">
        <v>6</v>
      </c>
      <c r="H69" s="143">
        <f t="shared" si="1"/>
        <v>45</v>
      </c>
      <c r="I69" s="21">
        <v>12</v>
      </c>
      <c r="J69" s="143">
        <f t="shared" si="2"/>
        <v>90</v>
      </c>
      <c r="K69" s="21">
        <v>14</v>
      </c>
      <c r="L69" s="143">
        <f t="shared" si="3"/>
        <v>105</v>
      </c>
      <c r="M69" s="165">
        <f t="shared" si="4"/>
        <v>36</v>
      </c>
      <c r="N69" s="165">
        <f t="shared" si="5"/>
        <v>270</v>
      </c>
    </row>
    <row r="70" spans="1:14" ht="16.5" customHeight="1" hidden="1">
      <c r="A70" s="17">
        <v>60</v>
      </c>
      <c r="B70" s="32" t="s">
        <v>986</v>
      </c>
      <c r="C70" s="19" t="s">
        <v>13</v>
      </c>
      <c r="D70" s="26">
        <v>3.95</v>
      </c>
      <c r="E70" s="21"/>
      <c r="F70" s="143">
        <f t="shared" si="0"/>
        <v>0</v>
      </c>
      <c r="G70" s="21"/>
      <c r="H70" s="143">
        <f t="shared" si="1"/>
        <v>0</v>
      </c>
      <c r="I70" s="21"/>
      <c r="J70" s="143">
        <f t="shared" si="2"/>
        <v>0</v>
      </c>
      <c r="K70" s="21"/>
      <c r="L70" s="143">
        <f t="shared" si="3"/>
        <v>0</v>
      </c>
      <c r="M70" s="165">
        <f t="shared" si="4"/>
        <v>0</v>
      </c>
      <c r="N70" s="165">
        <f t="shared" si="5"/>
        <v>0</v>
      </c>
    </row>
    <row r="71" spans="1:14" ht="16.5" customHeight="1">
      <c r="A71" s="17">
        <v>61</v>
      </c>
      <c r="B71" s="32" t="s">
        <v>987</v>
      </c>
      <c r="C71" s="19" t="s">
        <v>13</v>
      </c>
      <c r="D71" s="26">
        <v>6.18</v>
      </c>
      <c r="E71" s="21">
        <v>2</v>
      </c>
      <c r="F71" s="143">
        <f t="shared" si="0"/>
        <v>12.36</v>
      </c>
      <c r="G71" s="21">
        <v>6</v>
      </c>
      <c r="H71" s="143">
        <f t="shared" si="1"/>
        <v>37.08</v>
      </c>
      <c r="I71" s="21">
        <v>24</v>
      </c>
      <c r="J71" s="143">
        <f t="shared" si="2"/>
        <v>148.32</v>
      </c>
      <c r="K71" s="21">
        <v>16</v>
      </c>
      <c r="L71" s="143">
        <f t="shared" si="3"/>
        <v>98.88</v>
      </c>
      <c r="M71" s="165">
        <f t="shared" si="4"/>
        <v>48</v>
      </c>
      <c r="N71" s="165">
        <f t="shared" si="5"/>
        <v>296.64</v>
      </c>
    </row>
    <row r="72" spans="1:14" ht="16.5" customHeight="1" hidden="1">
      <c r="A72" s="17">
        <v>62</v>
      </c>
      <c r="B72" s="32" t="s">
        <v>988</v>
      </c>
      <c r="C72" s="19" t="s">
        <v>13</v>
      </c>
      <c r="D72" s="26">
        <v>19.38</v>
      </c>
      <c r="E72" s="21"/>
      <c r="F72" s="143">
        <f t="shared" si="0"/>
        <v>0</v>
      </c>
      <c r="G72" s="21"/>
      <c r="H72" s="143">
        <f t="shared" si="1"/>
        <v>0</v>
      </c>
      <c r="I72" s="21"/>
      <c r="J72" s="143">
        <f t="shared" si="2"/>
        <v>0</v>
      </c>
      <c r="K72" s="21"/>
      <c r="L72" s="143">
        <f t="shared" si="3"/>
        <v>0</v>
      </c>
      <c r="M72" s="165">
        <f t="shared" si="4"/>
        <v>0</v>
      </c>
      <c r="N72" s="165">
        <f t="shared" si="5"/>
        <v>0</v>
      </c>
    </row>
    <row r="73" spans="1:14" ht="16.5" customHeight="1" hidden="1">
      <c r="A73" s="17">
        <v>63</v>
      </c>
      <c r="B73" s="32" t="s">
        <v>989</v>
      </c>
      <c r="C73" s="19" t="s">
        <v>13</v>
      </c>
      <c r="D73" s="26">
        <v>24.74</v>
      </c>
      <c r="E73" s="21"/>
      <c r="F73" s="143">
        <f t="shared" si="0"/>
        <v>0</v>
      </c>
      <c r="G73" s="21"/>
      <c r="H73" s="143">
        <f t="shared" si="1"/>
        <v>0</v>
      </c>
      <c r="I73" s="21"/>
      <c r="J73" s="143">
        <f t="shared" si="2"/>
        <v>0</v>
      </c>
      <c r="K73" s="21"/>
      <c r="L73" s="143">
        <f t="shared" si="3"/>
        <v>0</v>
      </c>
      <c r="M73" s="165">
        <f t="shared" si="4"/>
        <v>0</v>
      </c>
      <c r="N73" s="165">
        <f t="shared" si="5"/>
        <v>0</v>
      </c>
    </row>
    <row r="74" spans="1:14" ht="16.5" customHeight="1" hidden="1">
      <c r="A74" s="17">
        <v>64</v>
      </c>
      <c r="B74" s="32" t="s">
        <v>1382</v>
      </c>
      <c r="C74" s="19" t="s">
        <v>1094</v>
      </c>
      <c r="D74" s="26">
        <v>2.71</v>
      </c>
      <c r="E74" s="21"/>
      <c r="F74" s="143">
        <f t="shared" si="0"/>
        <v>0</v>
      </c>
      <c r="G74" s="21"/>
      <c r="H74" s="143">
        <f t="shared" si="1"/>
        <v>0</v>
      </c>
      <c r="I74" s="21"/>
      <c r="J74" s="143">
        <f t="shared" si="2"/>
        <v>0</v>
      </c>
      <c r="K74" s="21"/>
      <c r="L74" s="143">
        <f t="shared" si="3"/>
        <v>0</v>
      </c>
      <c r="M74" s="165">
        <f t="shared" si="4"/>
        <v>0</v>
      </c>
      <c r="N74" s="165">
        <f t="shared" si="5"/>
        <v>0</v>
      </c>
    </row>
    <row r="75" spans="1:14" ht="16.5" customHeight="1">
      <c r="A75" s="17">
        <v>65</v>
      </c>
      <c r="B75" s="32" t="s">
        <v>1383</v>
      </c>
      <c r="C75" s="19" t="s">
        <v>1094</v>
      </c>
      <c r="D75" s="26">
        <v>3.91</v>
      </c>
      <c r="E75" s="21"/>
      <c r="F75" s="143">
        <f t="shared" si="0"/>
        <v>0</v>
      </c>
      <c r="G75" s="21">
        <v>6</v>
      </c>
      <c r="H75" s="143">
        <f t="shared" si="1"/>
        <v>23.46</v>
      </c>
      <c r="I75" s="21">
        <v>12</v>
      </c>
      <c r="J75" s="143">
        <f t="shared" si="2"/>
        <v>46.92</v>
      </c>
      <c r="K75" s="21"/>
      <c r="L75" s="143">
        <f t="shared" si="3"/>
        <v>0</v>
      </c>
      <c r="M75" s="165">
        <f t="shared" si="4"/>
        <v>18</v>
      </c>
      <c r="N75" s="165">
        <f t="shared" si="5"/>
        <v>70.38</v>
      </c>
    </row>
    <row r="76" spans="1:14" ht="16.5" customHeight="1" hidden="1">
      <c r="A76" s="17">
        <v>66</v>
      </c>
      <c r="B76" s="32" t="s">
        <v>1384</v>
      </c>
      <c r="C76" s="19" t="s">
        <v>1094</v>
      </c>
      <c r="D76" s="26">
        <v>6.53</v>
      </c>
      <c r="E76" s="21"/>
      <c r="F76" s="143">
        <f aca="true" t="shared" si="6" ref="F76:F139">+ROUND(E76*D76,2)</f>
        <v>0</v>
      </c>
      <c r="G76" s="21"/>
      <c r="H76" s="143">
        <f aca="true" t="shared" si="7" ref="H76:H139">+ROUND(G76*D76,2)</f>
        <v>0</v>
      </c>
      <c r="I76" s="21"/>
      <c r="J76" s="143">
        <f aca="true" t="shared" si="8" ref="J76:J139">I76*D76</f>
        <v>0</v>
      </c>
      <c r="K76" s="21"/>
      <c r="L76" s="143">
        <f aca="true" t="shared" si="9" ref="L76:L139">K76*D76</f>
        <v>0</v>
      </c>
      <c r="M76" s="165">
        <f aca="true" t="shared" si="10" ref="M76:M139">+E76+G76+I76+K76</f>
        <v>0</v>
      </c>
      <c r="N76" s="165">
        <f aca="true" t="shared" si="11" ref="N76:N139">M76*D76</f>
        <v>0</v>
      </c>
    </row>
    <row r="77" spans="1:14" ht="33" customHeight="1" hidden="1">
      <c r="A77" s="17">
        <v>67</v>
      </c>
      <c r="B77" s="34" t="s">
        <v>1385</v>
      </c>
      <c r="C77" s="19" t="s">
        <v>82</v>
      </c>
      <c r="D77" s="26">
        <v>0.55</v>
      </c>
      <c r="E77" s="21"/>
      <c r="F77" s="143">
        <f t="shared" si="6"/>
        <v>0</v>
      </c>
      <c r="G77" s="21"/>
      <c r="H77" s="143">
        <f t="shared" si="7"/>
        <v>0</v>
      </c>
      <c r="I77" s="21"/>
      <c r="J77" s="143">
        <f t="shared" si="8"/>
        <v>0</v>
      </c>
      <c r="K77" s="21"/>
      <c r="L77" s="143">
        <f t="shared" si="9"/>
        <v>0</v>
      </c>
      <c r="M77" s="165">
        <f t="shared" si="10"/>
        <v>0</v>
      </c>
      <c r="N77" s="165">
        <f t="shared" si="11"/>
        <v>0</v>
      </c>
    </row>
    <row r="78" spans="1:14" ht="33" customHeight="1">
      <c r="A78" s="17">
        <v>68</v>
      </c>
      <c r="B78" s="18" t="s">
        <v>1386</v>
      </c>
      <c r="C78" s="19" t="s">
        <v>82</v>
      </c>
      <c r="D78" s="26">
        <v>1.34</v>
      </c>
      <c r="E78" s="21">
        <v>180</v>
      </c>
      <c r="F78" s="143">
        <f t="shared" si="6"/>
        <v>241.2</v>
      </c>
      <c r="G78" s="21">
        <v>98</v>
      </c>
      <c r="H78" s="143">
        <f t="shared" si="7"/>
        <v>131.32</v>
      </c>
      <c r="I78" s="21">
        <v>210</v>
      </c>
      <c r="J78" s="143">
        <f t="shared" si="8"/>
        <v>281.40000000000003</v>
      </c>
      <c r="K78" s="21">
        <v>455</v>
      </c>
      <c r="L78" s="143">
        <f t="shared" si="9"/>
        <v>609.7</v>
      </c>
      <c r="M78" s="165">
        <f t="shared" si="10"/>
        <v>943</v>
      </c>
      <c r="N78" s="165">
        <f t="shared" si="11"/>
        <v>1263.6200000000001</v>
      </c>
    </row>
    <row r="79" spans="1:14" ht="16.5" customHeight="1" hidden="1">
      <c r="A79" s="17">
        <v>69</v>
      </c>
      <c r="B79" s="91" t="s">
        <v>1408</v>
      </c>
      <c r="C79" s="19" t="s">
        <v>82</v>
      </c>
      <c r="D79" s="26">
        <v>2.22</v>
      </c>
      <c r="E79" s="21"/>
      <c r="F79" s="143">
        <f t="shared" si="6"/>
        <v>0</v>
      </c>
      <c r="G79" s="21"/>
      <c r="H79" s="143">
        <f t="shared" si="7"/>
        <v>0</v>
      </c>
      <c r="I79" s="21"/>
      <c r="J79" s="143">
        <f t="shared" si="8"/>
        <v>0</v>
      </c>
      <c r="K79" s="21"/>
      <c r="L79" s="143">
        <f t="shared" si="9"/>
        <v>0</v>
      </c>
      <c r="M79" s="165">
        <f t="shared" si="10"/>
        <v>0</v>
      </c>
      <c r="N79" s="165">
        <f t="shared" si="11"/>
        <v>0</v>
      </c>
    </row>
    <row r="80" spans="1:14" ht="16.5" customHeight="1">
      <c r="A80" s="17">
        <v>70</v>
      </c>
      <c r="B80" s="36" t="s">
        <v>1347</v>
      </c>
      <c r="C80" s="19" t="s">
        <v>1348</v>
      </c>
      <c r="D80" s="26">
        <v>58.24</v>
      </c>
      <c r="E80" s="21">
        <v>9</v>
      </c>
      <c r="F80" s="143">
        <f t="shared" si="6"/>
        <v>524.16</v>
      </c>
      <c r="G80" s="21">
        <v>1</v>
      </c>
      <c r="H80" s="143">
        <f t="shared" si="7"/>
        <v>58.24</v>
      </c>
      <c r="I80" s="21">
        <v>13</v>
      </c>
      <c r="J80" s="143">
        <f t="shared" si="8"/>
        <v>757.12</v>
      </c>
      <c r="K80" s="21">
        <v>16</v>
      </c>
      <c r="L80" s="143">
        <f t="shared" si="9"/>
        <v>931.84</v>
      </c>
      <c r="M80" s="165">
        <f t="shared" si="10"/>
        <v>39</v>
      </c>
      <c r="N80" s="165">
        <f t="shared" si="11"/>
        <v>2271.36</v>
      </c>
    </row>
    <row r="81" spans="1:14" ht="16.5">
      <c r="A81" s="17">
        <v>71</v>
      </c>
      <c r="B81" s="24" t="s">
        <v>990</v>
      </c>
      <c r="C81" s="19" t="s">
        <v>13</v>
      </c>
      <c r="D81" s="26">
        <v>7.55</v>
      </c>
      <c r="E81" s="21"/>
      <c r="F81" s="143">
        <f t="shared" si="6"/>
        <v>0</v>
      </c>
      <c r="G81" s="21"/>
      <c r="H81" s="143">
        <f t="shared" si="7"/>
        <v>0</v>
      </c>
      <c r="I81" s="21"/>
      <c r="J81" s="143">
        <f t="shared" si="8"/>
        <v>0</v>
      </c>
      <c r="K81" s="21">
        <v>3</v>
      </c>
      <c r="L81" s="143">
        <f t="shared" si="9"/>
        <v>22.65</v>
      </c>
      <c r="M81" s="165">
        <f t="shared" si="10"/>
        <v>3</v>
      </c>
      <c r="N81" s="165">
        <f t="shared" si="11"/>
        <v>22.65</v>
      </c>
    </row>
    <row r="82" spans="1:14" ht="16.5" hidden="1">
      <c r="A82" s="17">
        <v>72</v>
      </c>
      <c r="B82" s="24" t="s">
        <v>991</v>
      </c>
      <c r="C82" s="19" t="s">
        <v>13</v>
      </c>
      <c r="D82" s="26">
        <v>27.13</v>
      </c>
      <c r="E82" s="21"/>
      <c r="F82" s="143">
        <f t="shared" si="6"/>
        <v>0</v>
      </c>
      <c r="G82" s="21"/>
      <c r="H82" s="143">
        <f t="shared" si="7"/>
        <v>0</v>
      </c>
      <c r="I82" s="21"/>
      <c r="J82" s="143">
        <f t="shared" si="8"/>
        <v>0</v>
      </c>
      <c r="K82" s="21"/>
      <c r="L82" s="143">
        <f t="shared" si="9"/>
        <v>0</v>
      </c>
      <c r="M82" s="165">
        <f t="shared" si="10"/>
        <v>0</v>
      </c>
      <c r="N82" s="165">
        <f t="shared" si="11"/>
        <v>0</v>
      </c>
    </row>
    <row r="83" spans="1:14" ht="33">
      <c r="A83" s="17">
        <v>73</v>
      </c>
      <c r="B83" s="24" t="s">
        <v>1387</v>
      </c>
      <c r="C83" s="19" t="s">
        <v>1094</v>
      </c>
      <c r="D83" s="26">
        <v>6.31</v>
      </c>
      <c r="E83" s="21">
        <v>3</v>
      </c>
      <c r="F83" s="143">
        <f t="shared" si="6"/>
        <v>18.93</v>
      </c>
      <c r="G83" s="21">
        <v>11</v>
      </c>
      <c r="H83" s="143">
        <f t="shared" si="7"/>
        <v>69.41</v>
      </c>
      <c r="I83" s="21">
        <v>69</v>
      </c>
      <c r="J83" s="143">
        <f t="shared" si="8"/>
        <v>435.39</v>
      </c>
      <c r="K83" s="21">
        <v>9</v>
      </c>
      <c r="L83" s="143">
        <f t="shared" si="9"/>
        <v>56.79</v>
      </c>
      <c r="M83" s="165">
        <f t="shared" si="10"/>
        <v>92</v>
      </c>
      <c r="N83" s="165">
        <f t="shared" si="11"/>
        <v>580.52</v>
      </c>
    </row>
    <row r="84" spans="1:14" ht="16.5" hidden="1">
      <c r="A84" s="17">
        <v>74</v>
      </c>
      <c r="B84" s="24" t="s">
        <v>1388</v>
      </c>
      <c r="C84" s="19" t="s">
        <v>1094</v>
      </c>
      <c r="D84" s="26">
        <v>7.87</v>
      </c>
      <c r="E84" s="21"/>
      <c r="F84" s="143">
        <f t="shared" si="6"/>
        <v>0</v>
      </c>
      <c r="G84" s="21"/>
      <c r="H84" s="143">
        <f t="shared" si="7"/>
        <v>0</v>
      </c>
      <c r="I84" s="21"/>
      <c r="J84" s="143">
        <f t="shared" si="8"/>
        <v>0</v>
      </c>
      <c r="K84" s="21"/>
      <c r="L84" s="143">
        <f t="shared" si="9"/>
        <v>0</v>
      </c>
      <c r="M84" s="165">
        <f t="shared" si="10"/>
        <v>0</v>
      </c>
      <c r="N84" s="165">
        <f t="shared" si="11"/>
        <v>0</v>
      </c>
    </row>
    <row r="85" spans="1:14" ht="16.5" hidden="1">
      <c r="A85" s="17">
        <v>75</v>
      </c>
      <c r="B85" s="24" t="s">
        <v>1389</v>
      </c>
      <c r="C85" s="19" t="s">
        <v>1094</v>
      </c>
      <c r="D85" s="26">
        <v>16.93</v>
      </c>
      <c r="E85" s="21"/>
      <c r="F85" s="143">
        <f t="shared" si="6"/>
        <v>0</v>
      </c>
      <c r="G85" s="21"/>
      <c r="H85" s="143">
        <f t="shared" si="7"/>
        <v>0</v>
      </c>
      <c r="I85" s="21"/>
      <c r="J85" s="143">
        <f t="shared" si="8"/>
        <v>0</v>
      </c>
      <c r="K85" s="21"/>
      <c r="L85" s="143">
        <f t="shared" si="9"/>
        <v>0</v>
      </c>
      <c r="M85" s="165">
        <f t="shared" si="10"/>
        <v>0</v>
      </c>
      <c r="N85" s="165">
        <f t="shared" si="11"/>
        <v>0</v>
      </c>
    </row>
    <row r="86" spans="1:14" ht="33" hidden="1">
      <c r="A86" s="17">
        <v>76</v>
      </c>
      <c r="B86" s="24" t="s">
        <v>1390</v>
      </c>
      <c r="C86" s="19" t="s">
        <v>1094</v>
      </c>
      <c r="D86" s="26">
        <v>3.26</v>
      </c>
      <c r="E86" s="21"/>
      <c r="F86" s="143">
        <f t="shared" si="6"/>
        <v>0</v>
      </c>
      <c r="G86" s="21"/>
      <c r="H86" s="143">
        <f t="shared" si="7"/>
        <v>0</v>
      </c>
      <c r="I86" s="21"/>
      <c r="J86" s="143">
        <f t="shared" si="8"/>
        <v>0</v>
      </c>
      <c r="K86" s="21"/>
      <c r="L86" s="143">
        <f t="shared" si="9"/>
        <v>0</v>
      </c>
      <c r="M86" s="165">
        <f t="shared" si="10"/>
        <v>0</v>
      </c>
      <c r="N86" s="165">
        <f t="shared" si="11"/>
        <v>0</v>
      </c>
    </row>
    <row r="87" spans="1:14" ht="16.5" customHeight="1">
      <c r="A87" s="17">
        <v>77</v>
      </c>
      <c r="B87" s="18" t="s">
        <v>92</v>
      </c>
      <c r="C87" s="19" t="s">
        <v>82</v>
      </c>
      <c r="D87" s="26">
        <v>0.87</v>
      </c>
      <c r="E87" s="21">
        <v>6</v>
      </c>
      <c r="F87" s="143">
        <f t="shared" si="6"/>
        <v>5.22</v>
      </c>
      <c r="G87" s="21">
        <v>14</v>
      </c>
      <c r="H87" s="143">
        <f t="shared" si="7"/>
        <v>12.18</v>
      </c>
      <c r="I87" s="21">
        <v>54</v>
      </c>
      <c r="J87" s="143">
        <f t="shared" si="8"/>
        <v>46.98</v>
      </c>
      <c r="K87" s="21">
        <v>62</v>
      </c>
      <c r="L87" s="143">
        <f t="shared" si="9"/>
        <v>53.94</v>
      </c>
      <c r="M87" s="165">
        <f t="shared" si="10"/>
        <v>136</v>
      </c>
      <c r="N87" s="165">
        <f t="shared" si="11"/>
        <v>118.32</v>
      </c>
    </row>
    <row r="88" spans="1:14" ht="16.5" customHeight="1" hidden="1">
      <c r="A88" s="17">
        <v>78</v>
      </c>
      <c r="B88" s="18" t="s">
        <v>93</v>
      </c>
      <c r="C88" s="19" t="s">
        <v>82</v>
      </c>
      <c r="D88" s="26">
        <v>2.54</v>
      </c>
      <c r="E88" s="21"/>
      <c r="F88" s="143">
        <f t="shared" si="6"/>
        <v>0</v>
      </c>
      <c r="G88" s="21"/>
      <c r="H88" s="143">
        <f t="shared" si="7"/>
        <v>0</v>
      </c>
      <c r="I88" s="21"/>
      <c r="J88" s="143">
        <f t="shared" si="8"/>
        <v>0</v>
      </c>
      <c r="K88" s="21"/>
      <c r="L88" s="143">
        <f t="shared" si="9"/>
        <v>0</v>
      </c>
      <c r="M88" s="165">
        <f t="shared" si="10"/>
        <v>0</v>
      </c>
      <c r="N88" s="165">
        <f t="shared" si="11"/>
        <v>0</v>
      </c>
    </row>
    <row r="89" spans="1:14" ht="16.5" customHeight="1" hidden="1">
      <c r="A89" s="17">
        <v>79</v>
      </c>
      <c r="B89" s="18" t="s">
        <v>94</v>
      </c>
      <c r="C89" s="19" t="s">
        <v>82</v>
      </c>
      <c r="D89" s="26">
        <v>3.75</v>
      </c>
      <c r="E89" s="21"/>
      <c r="F89" s="143">
        <f t="shared" si="6"/>
        <v>0</v>
      </c>
      <c r="G89" s="21"/>
      <c r="H89" s="143">
        <f t="shared" si="7"/>
        <v>0</v>
      </c>
      <c r="I89" s="21"/>
      <c r="J89" s="143">
        <f t="shared" si="8"/>
        <v>0</v>
      </c>
      <c r="K89" s="21"/>
      <c r="L89" s="143">
        <f t="shared" si="9"/>
        <v>0</v>
      </c>
      <c r="M89" s="165">
        <f t="shared" si="10"/>
        <v>0</v>
      </c>
      <c r="N89" s="165">
        <f t="shared" si="11"/>
        <v>0</v>
      </c>
    </row>
    <row r="90" spans="1:14" ht="16.5" customHeight="1" hidden="1">
      <c r="A90" s="17">
        <v>80</v>
      </c>
      <c r="B90" s="18" t="s">
        <v>1071</v>
      </c>
      <c r="C90" s="19" t="s">
        <v>82</v>
      </c>
      <c r="D90" s="26">
        <v>0.41</v>
      </c>
      <c r="E90" s="21"/>
      <c r="F90" s="143">
        <f t="shared" si="6"/>
        <v>0</v>
      </c>
      <c r="G90" s="21"/>
      <c r="H90" s="143">
        <f t="shared" si="7"/>
        <v>0</v>
      </c>
      <c r="I90" s="21"/>
      <c r="J90" s="143">
        <f t="shared" si="8"/>
        <v>0</v>
      </c>
      <c r="K90" s="21"/>
      <c r="L90" s="143">
        <f t="shared" si="9"/>
        <v>0</v>
      </c>
      <c r="M90" s="165">
        <f t="shared" si="10"/>
        <v>0</v>
      </c>
      <c r="N90" s="165">
        <f t="shared" si="11"/>
        <v>0</v>
      </c>
    </row>
    <row r="91" spans="1:14" ht="16.5" customHeight="1">
      <c r="A91" s="17">
        <v>81</v>
      </c>
      <c r="B91" s="18" t="s">
        <v>1072</v>
      </c>
      <c r="C91" s="19" t="s">
        <v>82</v>
      </c>
      <c r="D91" s="26">
        <v>0.67</v>
      </c>
      <c r="E91" s="21">
        <v>7</v>
      </c>
      <c r="F91" s="143">
        <f t="shared" si="6"/>
        <v>4.69</v>
      </c>
      <c r="G91" s="21">
        <v>4</v>
      </c>
      <c r="H91" s="143">
        <f t="shared" si="7"/>
        <v>2.68</v>
      </c>
      <c r="I91" s="21"/>
      <c r="J91" s="143">
        <f t="shared" si="8"/>
        <v>0</v>
      </c>
      <c r="K91" s="21">
        <v>14</v>
      </c>
      <c r="L91" s="143">
        <f t="shared" si="9"/>
        <v>9.38</v>
      </c>
      <c r="M91" s="165">
        <f t="shared" si="10"/>
        <v>25</v>
      </c>
      <c r="N91" s="165">
        <f t="shared" si="11"/>
        <v>16.75</v>
      </c>
    </row>
    <row r="92" spans="1:14" ht="16.5" customHeight="1">
      <c r="A92" s="17">
        <v>82</v>
      </c>
      <c r="B92" s="18" t="s">
        <v>1073</v>
      </c>
      <c r="C92" s="19" t="s">
        <v>82</v>
      </c>
      <c r="D92" s="26">
        <v>0.94</v>
      </c>
      <c r="E92" s="21">
        <v>308</v>
      </c>
      <c r="F92" s="143">
        <f t="shared" si="6"/>
        <v>289.52</v>
      </c>
      <c r="G92" s="21">
        <v>2065.5</v>
      </c>
      <c r="H92" s="143">
        <f t="shared" si="7"/>
        <v>1941.57</v>
      </c>
      <c r="I92" s="77">
        <v>7087.5</v>
      </c>
      <c r="J92" s="143">
        <f t="shared" si="8"/>
        <v>6662.25</v>
      </c>
      <c r="K92" s="21">
        <v>3560</v>
      </c>
      <c r="L92" s="143">
        <f t="shared" si="9"/>
        <v>3346.3999999999996</v>
      </c>
      <c r="M92" s="165">
        <f t="shared" si="10"/>
        <v>13021</v>
      </c>
      <c r="N92" s="165">
        <f t="shared" si="11"/>
        <v>12239.74</v>
      </c>
    </row>
    <row r="93" spans="1:14" ht="16.5" customHeight="1" hidden="1">
      <c r="A93" s="17">
        <v>83</v>
      </c>
      <c r="B93" s="18" t="s">
        <v>1074</v>
      </c>
      <c r="C93" s="19" t="s">
        <v>82</v>
      </c>
      <c r="D93" s="26">
        <v>1.25</v>
      </c>
      <c r="E93" s="21"/>
      <c r="F93" s="143">
        <f t="shared" si="6"/>
        <v>0</v>
      </c>
      <c r="G93" s="77"/>
      <c r="H93" s="143">
        <f t="shared" si="7"/>
        <v>0</v>
      </c>
      <c r="I93" s="77"/>
      <c r="J93" s="143">
        <f t="shared" si="8"/>
        <v>0</v>
      </c>
      <c r="K93" s="21"/>
      <c r="L93" s="143">
        <f t="shared" si="9"/>
        <v>0</v>
      </c>
      <c r="M93" s="165">
        <f t="shared" si="10"/>
        <v>0</v>
      </c>
      <c r="N93" s="165">
        <f t="shared" si="11"/>
        <v>0</v>
      </c>
    </row>
    <row r="94" spans="1:14" ht="16.5" customHeight="1" hidden="1">
      <c r="A94" s="17">
        <v>84</v>
      </c>
      <c r="B94" s="18" t="s">
        <v>1075</v>
      </c>
      <c r="C94" s="19" t="s">
        <v>82</v>
      </c>
      <c r="D94" s="26">
        <v>1.66</v>
      </c>
      <c r="E94" s="21"/>
      <c r="F94" s="143">
        <f t="shared" si="6"/>
        <v>0</v>
      </c>
      <c r="G94" s="77"/>
      <c r="H94" s="143">
        <f t="shared" si="7"/>
        <v>0</v>
      </c>
      <c r="I94" s="77"/>
      <c r="J94" s="143">
        <f t="shared" si="8"/>
        <v>0</v>
      </c>
      <c r="K94" s="21"/>
      <c r="L94" s="143">
        <f t="shared" si="9"/>
        <v>0</v>
      </c>
      <c r="M94" s="165">
        <f t="shared" si="10"/>
        <v>0</v>
      </c>
      <c r="N94" s="165">
        <f t="shared" si="11"/>
        <v>0</v>
      </c>
    </row>
    <row r="95" spans="1:14" ht="16.5" customHeight="1" hidden="1">
      <c r="A95" s="17">
        <v>85</v>
      </c>
      <c r="B95" s="18" t="s">
        <v>1076</v>
      </c>
      <c r="C95" s="19" t="s">
        <v>82</v>
      </c>
      <c r="D95" s="26">
        <v>1.97</v>
      </c>
      <c r="E95" s="21"/>
      <c r="F95" s="143">
        <f t="shared" si="6"/>
        <v>0</v>
      </c>
      <c r="G95" s="21"/>
      <c r="H95" s="143">
        <f t="shared" si="7"/>
        <v>0</v>
      </c>
      <c r="I95" s="21"/>
      <c r="J95" s="143">
        <f t="shared" si="8"/>
        <v>0</v>
      </c>
      <c r="K95" s="21"/>
      <c r="L95" s="143">
        <f t="shared" si="9"/>
        <v>0</v>
      </c>
      <c r="M95" s="165">
        <f t="shared" si="10"/>
        <v>0</v>
      </c>
      <c r="N95" s="165">
        <f t="shared" si="11"/>
        <v>0</v>
      </c>
    </row>
    <row r="96" spans="1:14" ht="16.5" customHeight="1" hidden="1">
      <c r="A96" s="17">
        <v>86</v>
      </c>
      <c r="B96" s="18" t="s">
        <v>1077</v>
      </c>
      <c r="C96" s="19" t="s">
        <v>82</v>
      </c>
      <c r="D96" s="26">
        <v>2.68</v>
      </c>
      <c r="E96" s="21"/>
      <c r="F96" s="143">
        <f t="shared" si="6"/>
        <v>0</v>
      </c>
      <c r="G96" s="21"/>
      <c r="H96" s="143">
        <f t="shared" si="7"/>
        <v>0</v>
      </c>
      <c r="I96" s="21"/>
      <c r="J96" s="143">
        <f t="shared" si="8"/>
        <v>0</v>
      </c>
      <c r="K96" s="21"/>
      <c r="L96" s="143">
        <f t="shared" si="9"/>
        <v>0</v>
      </c>
      <c r="M96" s="165">
        <f t="shared" si="10"/>
        <v>0</v>
      </c>
      <c r="N96" s="165">
        <f t="shared" si="11"/>
        <v>0</v>
      </c>
    </row>
    <row r="97" spans="1:14" ht="16.5" customHeight="1" hidden="1">
      <c r="A97" s="17">
        <v>87</v>
      </c>
      <c r="B97" s="18" t="s">
        <v>1078</v>
      </c>
      <c r="C97" s="19" t="s">
        <v>82</v>
      </c>
      <c r="D97" s="26">
        <v>3.25</v>
      </c>
      <c r="E97" s="21"/>
      <c r="F97" s="143">
        <f t="shared" si="6"/>
        <v>0</v>
      </c>
      <c r="G97" s="21"/>
      <c r="H97" s="143">
        <f t="shared" si="7"/>
        <v>0</v>
      </c>
      <c r="I97" s="21"/>
      <c r="J97" s="143">
        <f t="shared" si="8"/>
        <v>0</v>
      </c>
      <c r="K97" s="21"/>
      <c r="L97" s="143">
        <f t="shared" si="9"/>
        <v>0</v>
      </c>
      <c r="M97" s="165">
        <f t="shared" si="10"/>
        <v>0</v>
      </c>
      <c r="N97" s="165">
        <f t="shared" si="11"/>
        <v>0</v>
      </c>
    </row>
    <row r="98" spans="1:14" ht="16.5" customHeight="1" hidden="1">
      <c r="A98" s="17">
        <v>88</v>
      </c>
      <c r="B98" s="18" t="s">
        <v>1079</v>
      </c>
      <c r="C98" s="19" t="s">
        <v>82</v>
      </c>
      <c r="D98" s="26">
        <v>5.19</v>
      </c>
      <c r="E98" s="21"/>
      <c r="F98" s="143">
        <f t="shared" si="6"/>
        <v>0</v>
      </c>
      <c r="G98" s="21"/>
      <c r="H98" s="143">
        <f t="shared" si="7"/>
        <v>0</v>
      </c>
      <c r="I98" s="21"/>
      <c r="J98" s="143">
        <f t="shared" si="8"/>
        <v>0</v>
      </c>
      <c r="K98" s="21"/>
      <c r="L98" s="143">
        <f t="shared" si="9"/>
        <v>0</v>
      </c>
      <c r="M98" s="165">
        <f t="shared" si="10"/>
        <v>0</v>
      </c>
      <c r="N98" s="165">
        <f t="shared" si="11"/>
        <v>0</v>
      </c>
    </row>
    <row r="99" spans="1:14" ht="16.5" customHeight="1" hidden="1">
      <c r="A99" s="17">
        <v>89</v>
      </c>
      <c r="B99" s="18" t="s">
        <v>1080</v>
      </c>
      <c r="C99" s="19" t="s">
        <v>82</v>
      </c>
      <c r="D99" s="26">
        <v>5.44</v>
      </c>
      <c r="E99" s="21"/>
      <c r="F99" s="143">
        <f t="shared" si="6"/>
        <v>0</v>
      </c>
      <c r="G99" s="77"/>
      <c r="H99" s="143">
        <f t="shared" si="7"/>
        <v>0</v>
      </c>
      <c r="I99" s="77"/>
      <c r="J99" s="143">
        <f t="shared" si="8"/>
        <v>0</v>
      </c>
      <c r="K99" s="21"/>
      <c r="L99" s="143">
        <f t="shared" si="9"/>
        <v>0</v>
      </c>
      <c r="M99" s="165">
        <f t="shared" si="10"/>
        <v>0</v>
      </c>
      <c r="N99" s="165">
        <f t="shared" si="11"/>
        <v>0</v>
      </c>
    </row>
    <row r="100" spans="1:14" ht="33" customHeight="1" hidden="1">
      <c r="A100" s="17">
        <v>90</v>
      </c>
      <c r="B100" s="18" t="s">
        <v>1081</v>
      </c>
      <c r="C100" s="19" t="s">
        <v>82</v>
      </c>
      <c r="D100" s="26">
        <v>2.88</v>
      </c>
      <c r="E100" s="21"/>
      <c r="F100" s="143">
        <f t="shared" si="6"/>
        <v>0</v>
      </c>
      <c r="G100" s="77"/>
      <c r="H100" s="143">
        <f t="shared" si="7"/>
        <v>0</v>
      </c>
      <c r="I100" s="77"/>
      <c r="J100" s="143">
        <f t="shared" si="8"/>
        <v>0</v>
      </c>
      <c r="K100" s="21"/>
      <c r="L100" s="143">
        <f t="shared" si="9"/>
        <v>0</v>
      </c>
      <c r="M100" s="165">
        <f t="shared" si="10"/>
        <v>0</v>
      </c>
      <c r="N100" s="165">
        <f t="shared" si="11"/>
        <v>0</v>
      </c>
    </row>
    <row r="101" spans="1:14" ht="33" customHeight="1">
      <c r="A101" s="17">
        <v>91</v>
      </c>
      <c r="B101" s="18" t="s">
        <v>1082</v>
      </c>
      <c r="C101" s="19" t="s">
        <v>82</v>
      </c>
      <c r="D101" s="26">
        <v>3.33</v>
      </c>
      <c r="E101" s="21">
        <v>616</v>
      </c>
      <c r="F101" s="143">
        <f t="shared" si="6"/>
        <v>2051.28</v>
      </c>
      <c r="G101" s="77">
        <v>45</v>
      </c>
      <c r="H101" s="143">
        <f t="shared" si="7"/>
        <v>149.85</v>
      </c>
      <c r="I101" s="77">
        <v>50</v>
      </c>
      <c r="J101" s="143">
        <f t="shared" si="8"/>
        <v>166.5</v>
      </c>
      <c r="K101" s="21">
        <v>2023</v>
      </c>
      <c r="L101" s="143">
        <f t="shared" si="9"/>
        <v>6736.59</v>
      </c>
      <c r="M101" s="165">
        <f t="shared" si="10"/>
        <v>2734</v>
      </c>
      <c r="N101" s="165">
        <f t="shared" si="11"/>
        <v>9104.22</v>
      </c>
    </row>
    <row r="102" spans="1:14" ht="33" customHeight="1" hidden="1">
      <c r="A102" s="17">
        <v>92</v>
      </c>
      <c r="B102" s="18" t="s">
        <v>1083</v>
      </c>
      <c r="C102" s="19" t="s">
        <v>82</v>
      </c>
      <c r="D102" s="26">
        <v>3.95</v>
      </c>
      <c r="E102" s="21"/>
      <c r="F102" s="143">
        <f t="shared" si="6"/>
        <v>0</v>
      </c>
      <c r="G102" s="21"/>
      <c r="H102" s="143">
        <f t="shared" si="7"/>
        <v>0</v>
      </c>
      <c r="I102" s="21"/>
      <c r="J102" s="143">
        <f t="shared" si="8"/>
        <v>0</v>
      </c>
      <c r="K102" s="21"/>
      <c r="L102" s="143">
        <f t="shared" si="9"/>
        <v>0</v>
      </c>
      <c r="M102" s="165">
        <f t="shared" si="10"/>
        <v>0</v>
      </c>
      <c r="N102" s="165">
        <f t="shared" si="11"/>
        <v>0</v>
      </c>
    </row>
    <row r="103" spans="1:14" ht="33" customHeight="1" hidden="1">
      <c r="A103" s="17">
        <v>93</v>
      </c>
      <c r="B103" s="18" t="s">
        <v>1084</v>
      </c>
      <c r="C103" s="19" t="s">
        <v>82</v>
      </c>
      <c r="D103" s="26">
        <v>4.88</v>
      </c>
      <c r="E103" s="77"/>
      <c r="F103" s="143">
        <f t="shared" si="6"/>
        <v>0</v>
      </c>
      <c r="G103" s="77"/>
      <c r="H103" s="143">
        <f t="shared" si="7"/>
        <v>0</v>
      </c>
      <c r="I103" s="77"/>
      <c r="J103" s="143">
        <f t="shared" si="8"/>
        <v>0</v>
      </c>
      <c r="K103" s="21"/>
      <c r="L103" s="143">
        <f t="shared" si="9"/>
        <v>0</v>
      </c>
      <c r="M103" s="165">
        <f t="shared" si="10"/>
        <v>0</v>
      </c>
      <c r="N103" s="165">
        <f t="shared" si="11"/>
        <v>0</v>
      </c>
    </row>
    <row r="104" spans="1:14" ht="16.5" customHeight="1" hidden="1">
      <c r="A104" s="17">
        <v>94</v>
      </c>
      <c r="B104" s="24" t="s">
        <v>1102</v>
      </c>
      <c r="C104" s="19" t="s">
        <v>1094</v>
      </c>
      <c r="D104" s="26">
        <v>13.43</v>
      </c>
      <c r="E104" s="21"/>
      <c r="F104" s="143">
        <f t="shared" si="6"/>
        <v>0</v>
      </c>
      <c r="G104" s="21"/>
      <c r="H104" s="143">
        <f t="shared" si="7"/>
        <v>0</v>
      </c>
      <c r="I104" s="21"/>
      <c r="J104" s="143">
        <f t="shared" si="8"/>
        <v>0</v>
      </c>
      <c r="K104" s="21"/>
      <c r="L104" s="143">
        <f t="shared" si="9"/>
        <v>0</v>
      </c>
      <c r="M104" s="165">
        <f t="shared" si="10"/>
        <v>0</v>
      </c>
      <c r="N104" s="165">
        <f t="shared" si="11"/>
        <v>0</v>
      </c>
    </row>
    <row r="105" spans="1:14" ht="16.5" customHeight="1" hidden="1">
      <c r="A105" s="17">
        <v>95</v>
      </c>
      <c r="B105" s="24" t="s">
        <v>1103</v>
      </c>
      <c r="C105" s="19" t="s">
        <v>1094</v>
      </c>
      <c r="D105" s="26">
        <v>17.23</v>
      </c>
      <c r="E105" s="21"/>
      <c r="F105" s="143">
        <f t="shared" si="6"/>
        <v>0</v>
      </c>
      <c r="G105" s="21"/>
      <c r="H105" s="143">
        <f t="shared" si="7"/>
        <v>0</v>
      </c>
      <c r="I105" s="21"/>
      <c r="J105" s="143">
        <f t="shared" si="8"/>
        <v>0</v>
      </c>
      <c r="K105" s="21"/>
      <c r="L105" s="143">
        <f t="shared" si="9"/>
        <v>0</v>
      </c>
      <c r="M105" s="165">
        <f t="shared" si="10"/>
        <v>0</v>
      </c>
      <c r="N105" s="165">
        <f t="shared" si="11"/>
        <v>0</v>
      </c>
    </row>
    <row r="106" spans="1:14" ht="16.5" customHeight="1" hidden="1">
      <c r="A106" s="17">
        <v>96</v>
      </c>
      <c r="B106" s="24" t="s">
        <v>1104</v>
      </c>
      <c r="C106" s="19" t="s">
        <v>1094</v>
      </c>
      <c r="D106" s="26">
        <v>22.44</v>
      </c>
      <c r="E106" s="21"/>
      <c r="F106" s="143">
        <f t="shared" si="6"/>
        <v>0</v>
      </c>
      <c r="G106" s="21"/>
      <c r="H106" s="143">
        <f t="shared" si="7"/>
        <v>0</v>
      </c>
      <c r="I106" s="21"/>
      <c r="J106" s="143">
        <f t="shared" si="8"/>
        <v>0</v>
      </c>
      <c r="K106" s="21"/>
      <c r="L106" s="143">
        <f t="shared" si="9"/>
        <v>0</v>
      </c>
      <c r="M106" s="165">
        <f t="shared" si="10"/>
        <v>0</v>
      </c>
      <c r="N106" s="165">
        <f t="shared" si="11"/>
        <v>0</v>
      </c>
    </row>
    <row r="107" spans="1:14" ht="16.5" customHeight="1">
      <c r="A107" s="17">
        <v>97</v>
      </c>
      <c r="B107" s="24" t="s">
        <v>1105</v>
      </c>
      <c r="C107" s="19" t="s">
        <v>1094</v>
      </c>
      <c r="D107" s="26">
        <v>13.66</v>
      </c>
      <c r="E107" s="21">
        <v>14</v>
      </c>
      <c r="F107" s="143">
        <f t="shared" si="6"/>
        <v>191.24</v>
      </c>
      <c r="G107" s="21"/>
      <c r="H107" s="143">
        <f t="shared" si="7"/>
        <v>0</v>
      </c>
      <c r="I107" s="21"/>
      <c r="J107" s="143">
        <f t="shared" si="8"/>
        <v>0</v>
      </c>
      <c r="K107" s="21"/>
      <c r="L107" s="143">
        <f t="shared" si="9"/>
        <v>0</v>
      </c>
      <c r="M107" s="165">
        <f t="shared" si="10"/>
        <v>14</v>
      </c>
      <c r="N107" s="165">
        <f t="shared" si="11"/>
        <v>191.24</v>
      </c>
    </row>
    <row r="108" spans="1:14" ht="16.5" customHeight="1">
      <c r="A108" s="17">
        <v>98</v>
      </c>
      <c r="B108" s="24" t="s">
        <v>1106</v>
      </c>
      <c r="C108" s="19" t="s">
        <v>1094</v>
      </c>
      <c r="D108" s="26">
        <v>10.31</v>
      </c>
      <c r="E108" s="21"/>
      <c r="F108" s="143">
        <f t="shared" si="6"/>
        <v>0</v>
      </c>
      <c r="G108" s="21">
        <v>6</v>
      </c>
      <c r="H108" s="143">
        <f t="shared" si="7"/>
        <v>61.86</v>
      </c>
      <c r="I108" s="21">
        <v>12</v>
      </c>
      <c r="J108" s="143">
        <f t="shared" si="8"/>
        <v>123.72</v>
      </c>
      <c r="K108" s="21">
        <v>30</v>
      </c>
      <c r="L108" s="143">
        <f t="shared" si="9"/>
        <v>309.3</v>
      </c>
      <c r="M108" s="165">
        <f t="shared" si="10"/>
        <v>48</v>
      </c>
      <c r="N108" s="165">
        <f t="shared" si="11"/>
        <v>494.88</v>
      </c>
    </row>
    <row r="109" spans="1:14" ht="33" customHeight="1" hidden="1">
      <c r="A109" s="17">
        <v>99</v>
      </c>
      <c r="B109" s="24" t="s">
        <v>1107</v>
      </c>
      <c r="C109" s="19" t="s">
        <v>1094</v>
      </c>
      <c r="D109" s="26">
        <v>21.51</v>
      </c>
      <c r="E109" s="21"/>
      <c r="F109" s="143">
        <f t="shared" si="6"/>
        <v>0</v>
      </c>
      <c r="G109" s="21"/>
      <c r="H109" s="143">
        <f t="shared" si="7"/>
        <v>0</v>
      </c>
      <c r="I109" s="21"/>
      <c r="J109" s="143">
        <f t="shared" si="8"/>
        <v>0</v>
      </c>
      <c r="K109" s="21"/>
      <c r="L109" s="143">
        <f t="shared" si="9"/>
        <v>0</v>
      </c>
      <c r="M109" s="165">
        <f t="shared" si="10"/>
        <v>0</v>
      </c>
      <c r="N109" s="165">
        <f t="shared" si="11"/>
        <v>0</v>
      </c>
    </row>
    <row r="110" spans="1:14" ht="33" customHeight="1" hidden="1">
      <c r="A110" s="17">
        <v>100</v>
      </c>
      <c r="B110" s="24" t="s">
        <v>1108</v>
      </c>
      <c r="C110" s="19" t="s">
        <v>1094</v>
      </c>
      <c r="D110" s="26">
        <v>28.01</v>
      </c>
      <c r="E110" s="21"/>
      <c r="F110" s="143">
        <f t="shared" si="6"/>
        <v>0</v>
      </c>
      <c r="G110" s="21"/>
      <c r="H110" s="143">
        <f t="shared" si="7"/>
        <v>0</v>
      </c>
      <c r="I110" s="21"/>
      <c r="J110" s="143">
        <f t="shared" si="8"/>
        <v>0</v>
      </c>
      <c r="K110" s="21"/>
      <c r="L110" s="143">
        <f t="shared" si="9"/>
        <v>0</v>
      </c>
      <c r="M110" s="165">
        <f t="shared" si="10"/>
        <v>0</v>
      </c>
      <c r="N110" s="165">
        <f t="shared" si="11"/>
        <v>0</v>
      </c>
    </row>
    <row r="111" spans="1:14" ht="16.5" customHeight="1">
      <c r="A111" s="17">
        <v>101</v>
      </c>
      <c r="B111" s="24" t="s">
        <v>1391</v>
      </c>
      <c r="C111" s="19" t="s">
        <v>1094</v>
      </c>
      <c r="D111" s="26">
        <v>0.58</v>
      </c>
      <c r="E111" s="21">
        <v>24</v>
      </c>
      <c r="F111" s="143">
        <f t="shared" si="6"/>
        <v>13.92</v>
      </c>
      <c r="G111" s="21"/>
      <c r="H111" s="143">
        <f t="shared" si="7"/>
        <v>0</v>
      </c>
      <c r="I111" s="21">
        <v>20</v>
      </c>
      <c r="J111" s="143">
        <f t="shared" si="8"/>
        <v>11.6</v>
      </c>
      <c r="K111" s="21">
        <v>36</v>
      </c>
      <c r="L111" s="143">
        <f t="shared" si="9"/>
        <v>20.88</v>
      </c>
      <c r="M111" s="165">
        <f t="shared" si="10"/>
        <v>80</v>
      </c>
      <c r="N111" s="165">
        <f t="shared" si="11"/>
        <v>46.4</v>
      </c>
    </row>
    <row r="112" spans="1:14" ht="16.5" customHeight="1">
      <c r="A112" s="17">
        <v>102</v>
      </c>
      <c r="B112" s="24" t="s">
        <v>116</v>
      </c>
      <c r="C112" s="19" t="s">
        <v>1094</v>
      </c>
      <c r="D112" s="26">
        <v>0.2</v>
      </c>
      <c r="E112" s="21">
        <v>437</v>
      </c>
      <c r="F112" s="143">
        <f t="shared" si="6"/>
        <v>87.4</v>
      </c>
      <c r="G112" s="21">
        <v>53</v>
      </c>
      <c r="H112" s="143">
        <f t="shared" si="7"/>
        <v>10.6</v>
      </c>
      <c r="I112" s="21">
        <v>50</v>
      </c>
      <c r="J112" s="143">
        <f t="shared" si="8"/>
        <v>10</v>
      </c>
      <c r="K112" s="21">
        <v>212</v>
      </c>
      <c r="L112" s="143">
        <f t="shared" si="9"/>
        <v>42.400000000000006</v>
      </c>
      <c r="M112" s="165">
        <f t="shared" si="10"/>
        <v>752</v>
      </c>
      <c r="N112" s="165">
        <f t="shared" si="11"/>
        <v>150.4</v>
      </c>
    </row>
    <row r="113" spans="1:14" ht="16.5" customHeight="1">
      <c r="A113" s="17">
        <v>103</v>
      </c>
      <c r="B113" s="24" t="s">
        <v>1392</v>
      </c>
      <c r="C113" s="19" t="s">
        <v>1094</v>
      </c>
      <c r="D113" s="26">
        <v>3.91</v>
      </c>
      <c r="E113" s="21"/>
      <c r="F113" s="143">
        <f t="shared" si="6"/>
        <v>0</v>
      </c>
      <c r="G113" s="21"/>
      <c r="H113" s="143">
        <f t="shared" si="7"/>
        <v>0</v>
      </c>
      <c r="I113" s="21"/>
      <c r="J113" s="143">
        <f t="shared" si="8"/>
        <v>0</v>
      </c>
      <c r="K113" s="21">
        <v>2</v>
      </c>
      <c r="L113" s="143">
        <f t="shared" si="9"/>
        <v>7.82</v>
      </c>
      <c r="M113" s="165">
        <f t="shared" si="10"/>
        <v>2</v>
      </c>
      <c r="N113" s="165">
        <f t="shared" si="11"/>
        <v>7.82</v>
      </c>
    </row>
    <row r="114" spans="1:14" ht="16.5" customHeight="1" hidden="1">
      <c r="A114" s="17">
        <v>104</v>
      </c>
      <c r="B114" s="24" t="s">
        <v>1393</v>
      </c>
      <c r="C114" s="19" t="s">
        <v>1094</v>
      </c>
      <c r="D114" s="26">
        <v>48.36</v>
      </c>
      <c r="E114" s="21"/>
      <c r="F114" s="143">
        <f t="shared" si="6"/>
        <v>0</v>
      </c>
      <c r="G114" s="21"/>
      <c r="H114" s="143">
        <f t="shared" si="7"/>
        <v>0</v>
      </c>
      <c r="I114" s="21"/>
      <c r="J114" s="143">
        <f t="shared" si="8"/>
        <v>0</v>
      </c>
      <c r="K114" s="21"/>
      <c r="L114" s="143">
        <f t="shared" si="9"/>
        <v>0</v>
      </c>
      <c r="M114" s="165">
        <f t="shared" si="10"/>
        <v>0</v>
      </c>
      <c r="N114" s="165">
        <f t="shared" si="11"/>
        <v>0</v>
      </c>
    </row>
    <row r="115" spans="1:14" ht="16.5" customHeight="1">
      <c r="A115" s="17">
        <v>105</v>
      </c>
      <c r="B115" s="18" t="s">
        <v>1125</v>
      </c>
      <c r="C115" s="19" t="s">
        <v>1094</v>
      </c>
      <c r="D115" s="26">
        <v>90.53</v>
      </c>
      <c r="E115" s="21">
        <v>1</v>
      </c>
      <c r="F115" s="143">
        <f t="shared" si="6"/>
        <v>90.53</v>
      </c>
      <c r="G115" s="21">
        <v>1</v>
      </c>
      <c r="H115" s="143">
        <f t="shared" si="7"/>
        <v>90.53</v>
      </c>
      <c r="I115" s="21">
        <v>2</v>
      </c>
      <c r="J115" s="143">
        <f t="shared" si="8"/>
        <v>181.06</v>
      </c>
      <c r="K115" s="21">
        <v>2</v>
      </c>
      <c r="L115" s="143">
        <f t="shared" si="9"/>
        <v>181.06</v>
      </c>
      <c r="M115" s="165">
        <f t="shared" si="10"/>
        <v>6</v>
      </c>
      <c r="N115" s="165">
        <f t="shared" si="11"/>
        <v>543.1800000000001</v>
      </c>
    </row>
    <row r="116" spans="1:14" ht="16.5" customHeight="1" hidden="1">
      <c r="A116" s="17">
        <v>106</v>
      </c>
      <c r="B116" s="18" t="s">
        <v>1126</v>
      </c>
      <c r="C116" s="19" t="s">
        <v>1094</v>
      </c>
      <c r="D116" s="26">
        <v>108.68</v>
      </c>
      <c r="E116" s="21"/>
      <c r="F116" s="143">
        <f t="shared" si="6"/>
        <v>0</v>
      </c>
      <c r="G116" s="21"/>
      <c r="H116" s="143">
        <f t="shared" si="7"/>
        <v>0</v>
      </c>
      <c r="I116" s="21"/>
      <c r="J116" s="143">
        <f t="shared" si="8"/>
        <v>0</v>
      </c>
      <c r="K116" s="21"/>
      <c r="L116" s="143">
        <f t="shared" si="9"/>
        <v>0</v>
      </c>
      <c r="M116" s="165">
        <f t="shared" si="10"/>
        <v>0</v>
      </c>
      <c r="N116" s="165">
        <f t="shared" si="11"/>
        <v>0</v>
      </c>
    </row>
    <row r="117" spans="1:14" ht="16.5" customHeight="1" hidden="1">
      <c r="A117" s="17">
        <v>107</v>
      </c>
      <c r="B117" s="18" t="s">
        <v>1127</v>
      </c>
      <c r="C117" s="19" t="s">
        <v>1094</v>
      </c>
      <c r="D117" s="26">
        <v>123.25</v>
      </c>
      <c r="E117" s="21"/>
      <c r="F117" s="143">
        <f t="shared" si="6"/>
        <v>0</v>
      </c>
      <c r="G117" s="21"/>
      <c r="H117" s="143">
        <f t="shared" si="7"/>
        <v>0</v>
      </c>
      <c r="I117" s="21"/>
      <c r="J117" s="143">
        <f t="shared" si="8"/>
        <v>0</v>
      </c>
      <c r="K117" s="21"/>
      <c r="L117" s="143">
        <f t="shared" si="9"/>
        <v>0</v>
      </c>
      <c r="M117" s="165">
        <f t="shared" si="10"/>
        <v>0</v>
      </c>
      <c r="N117" s="165">
        <f t="shared" si="11"/>
        <v>0</v>
      </c>
    </row>
    <row r="118" spans="1:14" ht="16.5" customHeight="1" hidden="1">
      <c r="A118" s="17">
        <v>108</v>
      </c>
      <c r="B118" s="18" t="s">
        <v>1128</v>
      </c>
      <c r="C118" s="19" t="s">
        <v>1094</v>
      </c>
      <c r="D118" s="26">
        <v>133.69</v>
      </c>
      <c r="E118" s="21"/>
      <c r="F118" s="143">
        <f t="shared" si="6"/>
        <v>0</v>
      </c>
      <c r="G118" s="21"/>
      <c r="H118" s="143">
        <f t="shared" si="7"/>
        <v>0</v>
      </c>
      <c r="I118" s="21"/>
      <c r="J118" s="143">
        <f t="shared" si="8"/>
        <v>0</v>
      </c>
      <c r="K118" s="21"/>
      <c r="L118" s="143">
        <f t="shared" si="9"/>
        <v>0</v>
      </c>
      <c r="M118" s="165">
        <f t="shared" si="10"/>
        <v>0</v>
      </c>
      <c r="N118" s="165">
        <f t="shared" si="11"/>
        <v>0</v>
      </c>
    </row>
    <row r="119" spans="1:14" ht="16.5" customHeight="1" hidden="1">
      <c r="A119" s="17">
        <v>109</v>
      </c>
      <c r="B119" s="18" t="s">
        <v>1122</v>
      </c>
      <c r="C119" s="19" t="s">
        <v>1094</v>
      </c>
      <c r="D119" s="26">
        <v>150.4</v>
      </c>
      <c r="E119" s="21"/>
      <c r="F119" s="143">
        <f t="shared" si="6"/>
        <v>0</v>
      </c>
      <c r="G119" s="21"/>
      <c r="H119" s="143">
        <f t="shared" si="7"/>
        <v>0</v>
      </c>
      <c r="I119" s="21"/>
      <c r="J119" s="143">
        <f t="shared" si="8"/>
        <v>0</v>
      </c>
      <c r="K119" s="21"/>
      <c r="L119" s="143">
        <f t="shared" si="9"/>
        <v>0</v>
      </c>
      <c r="M119" s="165">
        <f t="shared" si="10"/>
        <v>0</v>
      </c>
      <c r="N119" s="165">
        <f t="shared" si="11"/>
        <v>0</v>
      </c>
    </row>
    <row r="120" spans="1:14" ht="16.5" customHeight="1" hidden="1">
      <c r="A120" s="17">
        <v>110</v>
      </c>
      <c r="B120" s="18" t="s">
        <v>1123</v>
      </c>
      <c r="C120" s="19" t="s">
        <v>1094</v>
      </c>
      <c r="D120" s="26">
        <v>168.23</v>
      </c>
      <c r="E120" s="21"/>
      <c r="F120" s="143">
        <f t="shared" si="6"/>
        <v>0</v>
      </c>
      <c r="G120" s="21"/>
      <c r="H120" s="143">
        <f t="shared" si="7"/>
        <v>0</v>
      </c>
      <c r="I120" s="21"/>
      <c r="J120" s="143">
        <f t="shared" si="8"/>
        <v>0</v>
      </c>
      <c r="K120" s="21"/>
      <c r="L120" s="143">
        <f t="shared" si="9"/>
        <v>0</v>
      </c>
      <c r="M120" s="165">
        <f t="shared" si="10"/>
        <v>0</v>
      </c>
      <c r="N120" s="165">
        <f t="shared" si="11"/>
        <v>0</v>
      </c>
    </row>
    <row r="121" spans="1:14" ht="16.5" customHeight="1" hidden="1">
      <c r="A121" s="17">
        <v>111</v>
      </c>
      <c r="B121" s="18" t="s">
        <v>1124</v>
      </c>
      <c r="C121" s="19" t="s">
        <v>1094</v>
      </c>
      <c r="D121" s="26">
        <v>147.65</v>
      </c>
      <c r="E121" s="21"/>
      <c r="F121" s="143">
        <f t="shared" si="6"/>
        <v>0</v>
      </c>
      <c r="G121" s="21"/>
      <c r="H121" s="143">
        <f t="shared" si="7"/>
        <v>0</v>
      </c>
      <c r="I121" s="21"/>
      <c r="J121" s="143">
        <f t="shared" si="8"/>
        <v>0</v>
      </c>
      <c r="K121" s="21"/>
      <c r="L121" s="143">
        <f t="shared" si="9"/>
        <v>0</v>
      </c>
      <c r="M121" s="165">
        <f t="shared" si="10"/>
        <v>0</v>
      </c>
      <c r="N121" s="165">
        <f t="shared" si="11"/>
        <v>0</v>
      </c>
    </row>
    <row r="122" spans="1:14" ht="16.5" customHeight="1" hidden="1">
      <c r="A122" s="17">
        <v>112</v>
      </c>
      <c r="B122" s="18" t="s">
        <v>992</v>
      </c>
      <c r="C122" s="19" t="s">
        <v>13</v>
      </c>
      <c r="D122" s="26">
        <v>380.92</v>
      </c>
      <c r="E122" s="21"/>
      <c r="F122" s="143">
        <f t="shared" si="6"/>
        <v>0</v>
      </c>
      <c r="G122" s="21"/>
      <c r="H122" s="143">
        <f t="shared" si="7"/>
        <v>0</v>
      </c>
      <c r="I122" s="21"/>
      <c r="J122" s="143">
        <f t="shared" si="8"/>
        <v>0</v>
      </c>
      <c r="K122" s="21"/>
      <c r="L122" s="143">
        <f t="shared" si="9"/>
        <v>0</v>
      </c>
      <c r="M122" s="165">
        <f t="shared" si="10"/>
        <v>0</v>
      </c>
      <c r="N122" s="165">
        <f t="shared" si="11"/>
        <v>0</v>
      </c>
    </row>
    <row r="123" spans="1:14" ht="16.5" customHeight="1">
      <c r="A123" s="17">
        <v>113</v>
      </c>
      <c r="B123" s="36" t="s">
        <v>1129</v>
      </c>
      <c r="C123" s="19" t="s">
        <v>1094</v>
      </c>
      <c r="D123" s="26">
        <v>9.82</v>
      </c>
      <c r="E123" s="21">
        <v>3</v>
      </c>
      <c r="F123" s="143">
        <f t="shared" si="6"/>
        <v>29.46</v>
      </c>
      <c r="G123" s="21">
        <v>2</v>
      </c>
      <c r="H123" s="143">
        <f t="shared" si="7"/>
        <v>19.64</v>
      </c>
      <c r="I123" s="21">
        <v>11</v>
      </c>
      <c r="J123" s="143">
        <f t="shared" si="8"/>
        <v>108.02000000000001</v>
      </c>
      <c r="K123" s="21">
        <v>1</v>
      </c>
      <c r="L123" s="143">
        <f t="shared" si="9"/>
        <v>9.82</v>
      </c>
      <c r="M123" s="165">
        <f t="shared" si="10"/>
        <v>17</v>
      </c>
      <c r="N123" s="165">
        <f t="shared" si="11"/>
        <v>166.94</v>
      </c>
    </row>
    <row r="124" spans="1:14" ht="16.5" customHeight="1" hidden="1">
      <c r="A124" s="17">
        <v>114</v>
      </c>
      <c r="B124" s="36" t="s">
        <v>993</v>
      </c>
      <c r="C124" s="19" t="s">
        <v>13</v>
      </c>
      <c r="D124" s="26">
        <v>25.75</v>
      </c>
      <c r="E124" s="21"/>
      <c r="F124" s="143">
        <f t="shared" si="6"/>
        <v>0</v>
      </c>
      <c r="G124" s="21"/>
      <c r="H124" s="143">
        <f t="shared" si="7"/>
        <v>0</v>
      </c>
      <c r="I124" s="21"/>
      <c r="J124" s="143">
        <f t="shared" si="8"/>
        <v>0</v>
      </c>
      <c r="K124" s="21"/>
      <c r="L124" s="143">
        <f t="shared" si="9"/>
        <v>0</v>
      </c>
      <c r="M124" s="165">
        <f t="shared" si="10"/>
        <v>0</v>
      </c>
      <c r="N124" s="165">
        <f t="shared" si="11"/>
        <v>0</v>
      </c>
    </row>
    <row r="125" spans="1:14" ht="32.25" customHeight="1">
      <c r="A125" s="17">
        <v>115</v>
      </c>
      <c r="B125" s="36" t="s">
        <v>1130</v>
      </c>
      <c r="C125" s="19" t="s">
        <v>1094</v>
      </c>
      <c r="D125" s="26">
        <v>11.4</v>
      </c>
      <c r="E125" s="21">
        <v>3</v>
      </c>
      <c r="F125" s="143">
        <f t="shared" si="6"/>
        <v>34.2</v>
      </c>
      <c r="G125" s="21">
        <v>2</v>
      </c>
      <c r="H125" s="143">
        <f t="shared" si="7"/>
        <v>22.8</v>
      </c>
      <c r="I125" s="21">
        <v>11</v>
      </c>
      <c r="J125" s="143">
        <f t="shared" si="8"/>
        <v>125.4</v>
      </c>
      <c r="K125" s="21">
        <v>6</v>
      </c>
      <c r="L125" s="143">
        <f t="shared" si="9"/>
        <v>68.4</v>
      </c>
      <c r="M125" s="165">
        <f t="shared" si="10"/>
        <v>22</v>
      </c>
      <c r="N125" s="165">
        <f t="shared" si="11"/>
        <v>250.8</v>
      </c>
    </row>
    <row r="126" spans="1:14" ht="33.75" customHeight="1" hidden="1">
      <c r="A126" s="17">
        <v>116</v>
      </c>
      <c r="B126" s="36" t="s">
        <v>1131</v>
      </c>
      <c r="C126" s="19" t="s">
        <v>1094</v>
      </c>
      <c r="D126" s="26">
        <v>13.63</v>
      </c>
      <c r="E126" s="21"/>
      <c r="F126" s="143">
        <f t="shared" si="6"/>
        <v>0</v>
      </c>
      <c r="G126" s="21"/>
      <c r="H126" s="143">
        <f t="shared" si="7"/>
        <v>0</v>
      </c>
      <c r="I126" s="21"/>
      <c r="J126" s="143">
        <f t="shared" si="8"/>
        <v>0</v>
      </c>
      <c r="K126" s="21"/>
      <c r="L126" s="143">
        <f t="shared" si="9"/>
        <v>0</v>
      </c>
      <c r="M126" s="165">
        <f t="shared" si="10"/>
        <v>0</v>
      </c>
      <c r="N126" s="165">
        <f t="shared" si="11"/>
        <v>0</v>
      </c>
    </row>
    <row r="127" spans="1:14" ht="33" customHeight="1" hidden="1">
      <c r="A127" s="17">
        <v>117</v>
      </c>
      <c r="B127" s="18" t="s">
        <v>1132</v>
      </c>
      <c r="C127" s="19" t="s">
        <v>1094</v>
      </c>
      <c r="D127" s="26">
        <v>17.74</v>
      </c>
      <c r="E127" s="21"/>
      <c r="F127" s="143">
        <f t="shared" si="6"/>
        <v>0</v>
      </c>
      <c r="G127" s="21"/>
      <c r="H127" s="143">
        <f t="shared" si="7"/>
        <v>0</v>
      </c>
      <c r="I127" s="21"/>
      <c r="J127" s="143">
        <f t="shared" si="8"/>
        <v>0</v>
      </c>
      <c r="K127" s="21"/>
      <c r="L127" s="143">
        <f t="shared" si="9"/>
        <v>0</v>
      </c>
      <c r="M127" s="165">
        <f t="shared" si="10"/>
        <v>0</v>
      </c>
      <c r="N127" s="165">
        <f t="shared" si="11"/>
        <v>0</v>
      </c>
    </row>
    <row r="128" spans="1:14" ht="16.5" customHeight="1">
      <c r="A128" s="17">
        <v>118</v>
      </c>
      <c r="B128" s="18" t="s">
        <v>1109</v>
      </c>
      <c r="C128" s="19" t="s">
        <v>82</v>
      </c>
      <c r="D128" s="26">
        <v>0.26</v>
      </c>
      <c r="E128" s="21">
        <v>63</v>
      </c>
      <c r="F128" s="143">
        <f t="shared" si="6"/>
        <v>16.38</v>
      </c>
      <c r="G128" s="21">
        <v>7</v>
      </c>
      <c r="H128" s="143">
        <f t="shared" si="7"/>
        <v>1.82</v>
      </c>
      <c r="I128" s="21">
        <v>63</v>
      </c>
      <c r="J128" s="143">
        <f t="shared" si="8"/>
        <v>16.38</v>
      </c>
      <c r="K128" s="21">
        <v>91</v>
      </c>
      <c r="L128" s="143">
        <f t="shared" si="9"/>
        <v>23.66</v>
      </c>
      <c r="M128" s="165">
        <f t="shared" si="10"/>
        <v>224</v>
      </c>
      <c r="N128" s="165">
        <f t="shared" si="11"/>
        <v>58.24</v>
      </c>
    </row>
    <row r="129" spans="1:14" ht="16.5" customHeight="1" hidden="1">
      <c r="A129" s="17">
        <v>119</v>
      </c>
      <c r="B129" s="18" t="s">
        <v>1110</v>
      </c>
      <c r="C129" s="19" t="s">
        <v>82</v>
      </c>
      <c r="D129" s="26">
        <v>1.84</v>
      </c>
      <c r="E129" s="21"/>
      <c r="F129" s="143">
        <f t="shared" si="6"/>
        <v>0</v>
      </c>
      <c r="G129" s="21"/>
      <c r="H129" s="143">
        <f t="shared" si="7"/>
        <v>0</v>
      </c>
      <c r="I129" s="21"/>
      <c r="J129" s="143">
        <f t="shared" si="8"/>
        <v>0</v>
      </c>
      <c r="K129" s="21"/>
      <c r="L129" s="143">
        <f t="shared" si="9"/>
        <v>0</v>
      </c>
      <c r="M129" s="165">
        <f t="shared" si="10"/>
        <v>0</v>
      </c>
      <c r="N129" s="165">
        <f t="shared" si="11"/>
        <v>0</v>
      </c>
    </row>
    <row r="130" spans="1:14" ht="16.5" customHeight="1" hidden="1">
      <c r="A130" s="17">
        <v>120</v>
      </c>
      <c r="B130" s="18" t="s">
        <v>1111</v>
      </c>
      <c r="C130" s="19" t="s">
        <v>82</v>
      </c>
      <c r="D130" s="26">
        <v>2.46</v>
      </c>
      <c r="E130" s="21"/>
      <c r="F130" s="143">
        <f t="shared" si="6"/>
        <v>0</v>
      </c>
      <c r="G130" s="21"/>
      <c r="H130" s="143">
        <f t="shared" si="7"/>
        <v>0</v>
      </c>
      <c r="I130" s="21"/>
      <c r="J130" s="143">
        <f t="shared" si="8"/>
        <v>0</v>
      </c>
      <c r="K130" s="21"/>
      <c r="L130" s="143">
        <f t="shared" si="9"/>
        <v>0</v>
      </c>
      <c r="M130" s="165">
        <f t="shared" si="10"/>
        <v>0</v>
      </c>
      <c r="N130" s="165">
        <f t="shared" si="11"/>
        <v>0</v>
      </c>
    </row>
    <row r="131" spans="1:14" ht="16.5" customHeight="1">
      <c r="A131" s="17">
        <v>121</v>
      </c>
      <c r="B131" s="18" t="s">
        <v>1112</v>
      </c>
      <c r="C131" s="19" t="s">
        <v>82</v>
      </c>
      <c r="D131" s="26">
        <v>4.03</v>
      </c>
      <c r="E131" s="21">
        <v>3</v>
      </c>
      <c r="F131" s="143">
        <f t="shared" si="6"/>
        <v>12.09</v>
      </c>
      <c r="G131" s="21"/>
      <c r="H131" s="143">
        <f t="shared" si="7"/>
        <v>0</v>
      </c>
      <c r="I131" s="21"/>
      <c r="J131" s="143">
        <f t="shared" si="8"/>
        <v>0</v>
      </c>
      <c r="K131" s="21">
        <v>6</v>
      </c>
      <c r="L131" s="143">
        <f t="shared" si="9"/>
        <v>24.18</v>
      </c>
      <c r="M131" s="165">
        <f t="shared" si="10"/>
        <v>9</v>
      </c>
      <c r="N131" s="165">
        <f t="shared" si="11"/>
        <v>36.27</v>
      </c>
    </row>
    <row r="132" spans="1:14" ht="16.5" customHeight="1">
      <c r="A132" s="17">
        <v>122</v>
      </c>
      <c r="B132" s="18" t="s">
        <v>1113</v>
      </c>
      <c r="C132" s="19" t="s">
        <v>82</v>
      </c>
      <c r="D132" s="26">
        <v>8.44</v>
      </c>
      <c r="E132" s="21">
        <v>12</v>
      </c>
      <c r="F132" s="143">
        <f t="shared" si="6"/>
        <v>101.28</v>
      </c>
      <c r="G132" s="21">
        <v>6</v>
      </c>
      <c r="H132" s="143">
        <f t="shared" si="7"/>
        <v>50.64</v>
      </c>
      <c r="I132" s="21">
        <v>54</v>
      </c>
      <c r="J132" s="143">
        <f t="shared" si="8"/>
        <v>455.76</v>
      </c>
      <c r="K132" s="21">
        <v>24</v>
      </c>
      <c r="L132" s="143">
        <f t="shared" si="9"/>
        <v>202.56</v>
      </c>
      <c r="M132" s="165">
        <f t="shared" si="10"/>
        <v>96</v>
      </c>
      <c r="N132" s="165">
        <f t="shared" si="11"/>
        <v>810.24</v>
      </c>
    </row>
    <row r="133" spans="1:14" ht="16.5" customHeight="1" hidden="1">
      <c r="A133" s="17">
        <v>123</v>
      </c>
      <c r="B133" s="32" t="s">
        <v>1114</v>
      </c>
      <c r="C133" s="19" t="s">
        <v>82</v>
      </c>
      <c r="D133" s="26">
        <v>9.79</v>
      </c>
      <c r="E133" s="21"/>
      <c r="F133" s="143">
        <f t="shared" si="6"/>
        <v>0</v>
      </c>
      <c r="G133" s="21"/>
      <c r="H133" s="143">
        <f t="shared" si="7"/>
        <v>0</v>
      </c>
      <c r="I133" s="21"/>
      <c r="J133" s="143">
        <f t="shared" si="8"/>
        <v>0</v>
      </c>
      <c r="K133" s="21"/>
      <c r="L133" s="143">
        <f t="shared" si="9"/>
        <v>0</v>
      </c>
      <c r="M133" s="165">
        <f t="shared" si="10"/>
        <v>0</v>
      </c>
      <c r="N133" s="165">
        <f t="shared" si="11"/>
        <v>0</v>
      </c>
    </row>
    <row r="134" spans="1:14" ht="16.5" customHeight="1" hidden="1">
      <c r="A134" s="17">
        <v>124</v>
      </c>
      <c r="B134" s="32" t="s">
        <v>1115</v>
      </c>
      <c r="C134" s="19" t="s">
        <v>82</v>
      </c>
      <c r="D134" s="26">
        <v>11.81</v>
      </c>
      <c r="E134" s="21"/>
      <c r="F134" s="143">
        <f t="shared" si="6"/>
        <v>0</v>
      </c>
      <c r="G134" s="21"/>
      <c r="H134" s="143">
        <f t="shared" si="7"/>
        <v>0</v>
      </c>
      <c r="I134" s="21"/>
      <c r="J134" s="143">
        <f t="shared" si="8"/>
        <v>0</v>
      </c>
      <c r="K134" s="21"/>
      <c r="L134" s="143">
        <f t="shared" si="9"/>
        <v>0</v>
      </c>
      <c r="M134" s="165">
        <f t="shared" si="10"/>
        <v>0</v>
      </c>
      <c r="N134" s="165">
        <f t="shared" si="11"/>
        <v>0</v>
      </c>
    </row>
    <row r="135" spans="1:14" ht="16.5" customHeight="1" hidden="1">
      <c r="A135" s="17">
        <v>125</v>
      </c>
      <c r="B135" s="36" t="s">
        <v>1116</v>
      </c>
      <c r="C135" s="19" t="s">
        <v>82</v>
      </c>
      <c r="D135" s="26">
        <v>15.32</v>
      </c>
      <c r="E135" s="21"/>
      <c r="F135" s="143">
        <f t="shared" si="6"/>
        <v>0</v>
      </c>
      <c r="G135" s="21"/>
      <c r="H135" s="143">
        <f t="shared" si="7"/>
        <v>0</v>
      </c>
      <c r="I135" s="21"/>
      <c r="J135" s="143">
        <f t="shared" si="8"/>
        <v>0</v>
      </c>
      <c r="K135" s="21"/>
      <c r="L135" s="143">
        <f t="shared" si="9"/>
        <v>0</v>
      </c>
      <c r="M135" s="165">
        <f t="shared" si="10"/>
        <v>0</v>
      </c>
      <c r="N135" s="165">
        <f t="shared" si="11"/>
        <v>0</v>
      </c>
    </row>
    <row r="136" spans="1:14" ht="16.5" customHeight="1" hidden="1">
      <c r="A136" s="17">
        <v>126</v>
      </c>
      <c r="B136" s="36" t="s">
        <v>1051</v>
      </c>
      <c r="C136" s="19" t="s">
        <v>82</v>
      </c>
      <c r="D136" s="26">
        <v>0.68</v>
      </c>
      <c r="E136" s="21"/>
      <c r="F136" s="143">
        <f t="shared" si="6"/>
        <v>0</v>
      </c>
      <c r="G136" s="21"/>
      <c r="H136" s="143">
        <f t="shared" si="7"/>
        <v>0</v>
      </c>
      <c r="I136" s="21"/>
      <c r="J136" s="143">
        <f t="shared" si="8"/>
        <v>0</v>
      </c>
      <c r="K136" s="21"/>
      <c r="L136" s="143">
        <f t="shared" si="9"/>
        <v>0</v>
      </c>
      <c r="M136" s="165">
        <f t="shared" si="10"/>
        <v>0</v>
      </c>
      <c r="N136" s="165">
        <f t="shared" si="11"/>
        <v>0</v>
      </c>
    </row>
    <row r="137" spans="1:14" ht="16.5" customHeight="1">
      <c r="A137" s="17">
        <v>127</v>
      </c>
      <c r="B137" s="36" t="s">
        <v>1118</v>
      </c>
      <c r="C137" s="19" t="s">
        <v>82</v>
      </c>
      <c r="D137" s="26">
        <v>0.91</v>
      </c>
      <c r="E137" s="21">
        <v>58</v>
      </c>
      <c r="F137" s="143">
        <f t="shared" si="6"/>
        <v>52.78</v>
      </c>
      <c r="G137" s="21">
        <v>10</v>
      </c>
      <c r="H137" s="143">
        <f t="shared" si="7"/>
        <v>9.1</v>
      </c>
      <c r="I137" s="21">
        <v>40</v>
      </c>
      <c r="J137" s="143">
        <f t="shared" si="8"/>
        <v>36.4</v>
      </c>
      <c r="K137" s="21">
        <v>50</v>
      </c>
      <c r="L137" s="143">
        <f t="shared" si="9"/>
        <v>45.5</v>
      </c>
      <c r="M137" s="165">
        <f t="shared" si="10"/>
        <v>158</v>
      </c>
      <c r="N137" s="165">
        <f t="shared" si="11"/>
        <v>143.78</v>
      </c>
    </row>
    <row r="138" spans="1:14" ht="16.5" customHeight="1" hidden="1">
      <c r="A138" s="17">
        <v>128</v>
      </c>
      <c r="B138" s="36" t="s">
        <v>1119</v>
      </c>
      <c r="C138" s="19" t="s">
        <v>82</v>
      </c>
      <c r="D138" s="26">
        <v>1.6</v>
      </c>
      <c r="E138" s="21"/>
      <c r="F138" s="143">
        <f t="shared" si="6"/>
        <v>0</v>
      </c>
      <c r="G138" s="21"/>
      <c r="H138" s="143">
        <f t="shared" si="7"/>
        <v>0</v>
      </c>
      <c r="I138" s="21"/>
      <c r="J138" s="143">
        <f t="shared" si="8"/>
        <v>0</v>
      </c>
      <c r="K138" s="21"/>
      <c r="L138" s="143">
        <f t="shared" si="9"/>
        <v>0</v>
      </c>
      <c r="M138" s="165">
        <f t="shared" si="10"/>
        <v>0</v>
      </c>
      <c r="N138" s="165">
        <f t="shared" si="11"/>
        <v>0</v>
      </c>
    </row>
    <row r="139" spans="1:14" ht="16.5" customHeight="1" hidden="1">
      <c r="A139" s="17">
        <v>129</v>
      </c>
      <c r="B139" s="36" t="s">
        <v>1120</v>
      </c>
      <c r="C139" s="19" t="s">
        <v>82</v>
      </c>
      <c r="D139" s="26">
        <v>2.36</v>
      </c>
      <c r="E139" s="21"/>
      <c r="F139" s="143">
        <f t="shared" si="6"/>
        <v>0</v>
      </c>
      <c r="G139" s="21"/>
      <c r="H139" s="143">
        <f t="shared" si="7"/>
        <v>0</v>
      </c>
      <c r="I139" s="21"/>
      <c r="J139" s="143">
        <f t="shared" si="8"/>
        <v>0</v>
      </c>
      <c r="K139" s="21"/>
      <c r="L139" s="143">
        <f t="shared" si="9"/>
        <v>0</v>
      </c>
      <c r="M139" s="165">
        <f t="shared" si="10"/>
        <v>0</v>
      </c>
      <c r="N139" s="165">
        <f t="shared" si="11"/>
        <v>0</v>
      </c>
    </row>
    <row r="140" spans="1:14" ht="16.5" customHeight="1">
      <c r="A140" s="17">
        <v>130</v>
      </c>
      <c r="B140" s="36" t="s">
        <v>1121</v>
      </c>
      <c r="C140" s="19" t="s">
        <v>82</v>
      </c>
      <c r="D140" s="26">
        <v>3.48</v>
      </c>
      <c r="E140" s="21">
        <v>26</v>
      </c>
      <c r="F140" s="143">
        <f aca="true" t="shared" si="12" ref="F140:F201">+ROUND(E140*D140,2)</f>
        <v>90.48</v>
      </c>
      <c r="G140" s="21">
        <v>13</v>
      </c>
      <c r="H140" s="143">
        <f aca="true" t="shared" si="13" ref="H140:H201">+ROUND(G140*D140,2)</f>
        <v>45.24</v>
      </c>
      <c r="I140" s="21">
        <v>117</v>
      </c>
      <c r="J140" s="143">
        <f aca="true" t="shared" si="14" ref="J140:J201">I140*D140</f>
        <v>407.16</v>
      </c>
      <c r="K140" s="21">
        <v>52</v>
      </c>
      <c r="L140" s="143">
        <f aca="true" t="shared" si="15" ref="L140:L201">K140*D140</f>
        <v>180.96</v>
      </c>
      <c r="M140" s="165">
        <f aca="true" t="shared" si="16" ref="M140:M201">+E140+G140+I140+K140</f>
        <v>208</v>
      </c>
      <c r="N140" s="165">
        <f aca="true" t="shared" si="17" ref="N140:N201">M140*D140</f>
        <v>723.84</v>
      </c>
    </row>
    <row r="141" spans="1:14" ht="16.5" customHeight="1" hidden="1">
      <c r="A141" s="17">
        <v>131</v>
      </c>
      <c r="B141" s="36" t="s">
        <v>1133</v>
      </c>
      <c r="C141" s="19" t="s">
        <v>1094</v>
      </c>
      <c r="D141" s="26">
        <v>1.6</v>
      </c>
      <c r="E141" s="21"/>
      <c r="F141" s="143">
        <f t="shared" si="12"/>
        <v>0</v>
      </c>
      <c r="G141" s="21"/>
      <c r="H141" s="143">
        <f t="shared" si="13"/>
        <v>0</v>
      </c>
      <c r="I141" s="21"/>
      <c r="J141" s="143">
        <f t="shared" si="14"/>
        <v>0</v>
      </c>
      <c r="K141" s="21"/>
      <c r="L141" s="143">
        <f t="shared" si="15"/>
        <v>0</v>
      </c>
      <c r="M141" s="165">
        <f t="shared" si="16"/>
        <v>0</v>
      </c>
      <c r="N141" s="165">
        <f t="shared" si="17"/>
        <v>0</v>
      </c>
    </row>
    <row r="142" spans="1:14" ht="16.5" customHeight="1">
      <c r="A142" s="17">
        <v>132</v>
      </c>
      <c r="B142" s="36" t="s">
        <v>1134</v>
      </c>
      <c r="C142" s="19" t="s">
        <v>1094</v>
      </c>
      <c r="D142" s="26">
        <v>1.56</v>
      </c>
      <c r="E142" s="21"/>
      <c r="F142" s="143">
        <f t="shared" si="12"/>
        <v>0</v>
      </c>
      <c r="G142" s="21">
        <v>1</v>
      </c>
      <c r="H142" s="143">
        <f t="shared" si="13"/>
        <v>1.56</v>
      </c>
      <c r="I142" s="21"/>
      <c r="J142" s="143">
        <f t="shared" si="14"/>
        <v>0</v>
      </c>
      <c r="K142" s="21"/>
      <c r="L142" s="143">
        <f t="shared" si="15"/>
        <v>0</v>
      </c>
      <c r="M142" s="165">
        <f t="shared" si="16"/>
        <v>1</v>
      </c>
      <c r="N142" s="165">
        <f t="shared" si="17"/>
        <v>1.56</v>
      </c>
    </row>
    <row r="143" spans="1:14" ht="16.5" customHeight="1" hidden="1">
      <c r="A143" s="17">
        <v>133</v>
      </c>
      <c r="B143" s="36" t="s">
        <v>1135</v>
      </c>
      <c r="C143" s="19" t="s">
        <v>1094</v>
      </c>
      <c r="D143" s="26">
        <v>2.23</v>
      </c>
      <c r="E143" s="21"/>
      <c r="F143" s="143">
        <f t="shared" si="12"/>
        <v>0</v>
      </c>
      <c r="G143" s="21"/>
      <c r="H143" s="143">
        <f t="shared" si="13"/>
        <v>0</v>
      </c>
      <c r="I143" s="21"/>
      <c r="J143" s="143">
        <f t="shared" si="14"/>
        <v>0</v>
      </c>
      <c r="K143" s="21"/>
      <c r="L143" s="143">
        <f t="shared" si="15"/>
        <v>0</v>
      </c>
      <c r="M143" s="165">
        <f t="shared" si="16"/>
        <v>0</v>
      </c>
      <c r="N143" s="165">
        <f t="shared" si="17"/>
        <v>0</v>
      </c>
    </row>
    <row r="144" spans="1:14" ht="16.5" customHeight="1">
      <c r="A144" s="17">
        <v>134</v>
      </c>
      <c r="B144" s="36" t="s">
        <v>1136</v>
      </c>
      <c r="C144" s="19" t="s">
        <v>1094</v>
      </c>
      <c r="D144" s="26">
        <v>2.31</v>
      </c>
      <c r="E144" s="21"/>
      <c r="F144" s="143">
        <f t="shared" si="12"/>
        <v>0</v>
      </c>
      <c r="G144" s="21"/>
      <c r="H144" s="143">
        <f t="shared" si="13"/>
        <v>0</v>
      </c>
      <c r="I144" s="21"/>
      <c r="J144" s="143">
        <f t="shared" si="14"/>
        <v>0</v>
      </c>
      <c r="K144" s="21">
        <v>2</v>
      </c>
      <c r="L144" s="143">
        <f t="shared" si="15"/>
        <v>4.62</v>
      </c>
      <c r="M144" s="165">
        <f t="shared" si="16"/>
        <v>2</v>
      </c>
      <c r="N144" s="165">
        <f t="shared" si="17"/>
        <v>4.62</v>
      </c>
    </row>
    <row r="145" spans="1:14" ht="16.5" customHeight="1" hidden="1">
      <c r="A145" s="17">
        <v>135</v>
      </c>
      <c r="B145" s="36" t="s">
        <v>1137</v>
      </c>
      <c r="C145" s="19" t="s">
        <v>1094</v>
      </c>
      <c r="D145" s="26">
        <v>3.11</v>
      </c>
      <c r="E145" s="21"/>
      <c r="F145" s="143">
        <f t="shared" si="12"/>
        <v>0</v>
      </c>
      <c r="G145" s="21"/>
      <c r="H145" s="143">
        <f t="shared" si="13"/>
        <v>0</v>
      </c>
      <c r="I145" s="21"/>
      <c r="J145" s="143">
        <f t="shared" si="14"/>
        <v>0</v>
      </c>
      <c r="K145" s="21"/>
      <c r="L145" s="143">
        <f t="shared" si="15"/>
        <v>0</v>
      </c>
      <c r="M145" s="165">
        <f t="shared" si="16"/>
        <v>0</v>
      </c>
      <c r="N145" s="165">
        <f t="shared" si="17"/>
        <v>0</v>
      </c>
    </row>
    <row r="146" spans="1:14" ht="16.5" customHeight="1">
      <c r="A146" s="17">
        <v>136</v>
      </c>
      <c r="B146" s="36" t="s">
        <v>1138</v>
      </c>
      <c r="C146" s="19" t="s">
        <v>1094</v>
      </c>
      <c r="D146" s="26">
        <v>3.17</v>
      </c>
      <c r="E146" s="21">
        <v>1</v>
      </c>
      <c r="F146" s="143">
        <f t="shared" si="12"/>
        <v>3.17</v>
      </c>
      <c r="G146" s="21"/>
      <c r="H146" s="143">
        <f t="shared" si="13"/>
        <v>0</v>
      </c>
      <c r="I146" s="21"/>
      <c r="J146" s="143">
        <f t="shared" si="14"/>
        <v>0</v>
      </c>
      <c r="K146" s="21"/>
      <c r="L146" s="143">
        <f t="shared" si="15"/>
        <v>0</v>
      </c>
      <c r="M146" s="165">
        <f t="shared" si="16"/>
        <v>1</v>
      </c>
      <c r="N146" s="165">
        <f t="shared" si="17"/>
        <v>3.17</v>
      </c>
    </row>
    <row r="147" spans="1:14" ht="16.5" customHeight="1" hidden="1">
      <c r="A147" s="17">
        <v>137</v>
      </c>
      <c r="B147" s="36" t="s">
        <v>1139</v>
      </c>
      <c r="C147" s="19" t="s">
        <v>1094</v>
      </c>
      <c r="D147" s="26">
        <v>3.33</v>
      </c>
      <c r="E147" s="21"/>
      <c r="F147" s="143">
        <f t="shared" si="12"/>
        <v>0</v>
      </c>
      <c r="G147" s="21"/>
      <c r="H147" s="143">
        <f t="shared" si="13"/>
        <v>0</v>
      </c>
      <c r="I147" s="21"/>
      <c r="J147" s="143">
        <f t="shared" si="14"/>
        <v>0</v>
      </c>
      <c r="K147" s="21"/>
      <c r="L147" s="143">
        <f t="shared" si="15"/>
        <v>0</v>
      </c>
      <c r="M147" s="165">
        <f t="shared" si="16"/>
        <v>0</v>
      </c>
      <c r="N147" s="165">
        <f t="shared" si="17"/>
        <v>0</v>
      </c>
    </row>
    <row r="148" spans="1:14" ht="16.5" customHeight="1">
      <c r="A148" s="17">
        <v>138</v>
      </c>
      <c r="B148" s="36" t="s">
        <v>1140</v>
      </c>
      <c r="C148" s="19" t="s">
        <v>1094</v>
      </c>
      <c r="D148" s="26">
        <v>3.45</v>
      </c>
      <c r="E148" s="21"/>
      <c r="F148" s="143">
        <f t="shared" si="12"/>
        <v>0</v>
      </c>
      <c r="G148" s="21"/>
      <c r="H148" s="143">
        <f t="shared" si="13"/>
        <v>0</v>
      </c>
      <c r="I148" s="21">
        <v>1</v>
      </c>
      <c r="J148" s="143">
        <f t="shared" si="14"/>
        <v>3.45</v>
      </c>
      <c r="K148" s="21"/>
      <c r="L148" s="143">
        <f t="shared" si="15"/>
        <v>0</v>
      </c>
      <c r="M148" s="165">
        <f t="shared" si="16"/>
        <v>1</v>
      </c>
      <c r="N148" s="165">
        <f t="shared" si="17"/>
        <v>3.45</v>
      </c>
    </row>
    <row r="149" spans="1:14" ht="16.5" customHeight="1" hidden="1">
      <c r="A149" s="17">
        <v>139</v>
      </c>
      <c r="B149" s="36" t="s">
        <v>1141</v>
      </c>
      <c r="C149" s="19" t="s">
        <v>1094</v>
      </c>
      <c r="D149" s="26">
        <v>3.47</v>
      </c>
      <c r="E149" s="21"/>
      <c r="F149" s="143">
        <f t="shared" si="12"/>
        <v>0</v>
      </c>
      <c r="G149" s="21"/>
      <c r="H149" s="143">
        <f t="shared" si="13"/>
        <v>0</v>
      </c>
      <c r="I149" s="21"/>
      <c r="J149" s="143">
        <f t="shared" si="14"/>
        <v>0</v>
      </c>
      <c r="K149" s="21"/>
      <c r="L149" s="143">
        <f t="shared" si="15"/>
        <v>0</v>
      </c>
      <c r="M149" s="165">
        <f t="shared" si="16"/>
        <v>0</v>
      </c>
      <c r="N149" s="165">
        <f t="shared" si="17"/>
        <v>0</v>
      </c>
    </row>
    <row r="150" spans="1:14" ht="16.5" customHeight="1" hidden="1">
      <c r="A150" s="17">
        <v>140</v>
      </c>
      <c r="B150" s="36" t="s">
        <v>1142</v>
      </c>
      <c r="C150" s="19" t="s">
        <v>1094</v>
      </c>
      <c r="D150" s="26">
        <v>3.53</v>
      </c>
      <c r="E150" s="21"/>
      <c r="F150" s="143">
        <f t="shared" si="12"/>
        <v>0</v>
      </c>
      <c r="G150" s="21"/>
      <c r="H150" s="143">
        <f t="shared" si="13"/>
        <v>0</v>
      </c>
      <c r="I150" s="21"/>
      <c r="J150" s="143">
        <f t="shared" si="14"/>
        <v>0</v>
      </c>
      <c r="K150" s="21"/>
      <c r="L150" s="143">
        <f t="shared" si="15"/>
        <v>0</v>
      </c>
      <c r="M150" s="165">
        <f t="shared" si="16"/>
        <v>0</v>
      </c>
      <c r="N150" s="165">
        <f t="shared" si="17"/>
        <v>0</v>
      </c>
    </row>
    <row r="151" spans="1:14" ht="16.5" customHeight="1" hidden="1">
      <c r="A151" s="17">
        <v>141</v>
      </c>
      <c r="B151" s="36" t="s">
        <v>1143</v>
      </c>
      <c r="C151" s="19" t="s">
        <v>1094</v>
      </c>
      <c r="D151" s="26">
        <v>3.64</v>
      </c>
      <c r="E151" s="21"/>
      <c r="F151" s="143">
        <f t="shared" si="12"/>
        <v>0</v>
      </c>
      <c r="G151" s="21"/>
      <c r="H151" s="143">
        <f t="shared" si="13"/>
        <v>0</v>
      </c>
      <c r="I151" s="21"/>
      <c r="J151" s="143">
        <f t="shared" si="14"/>
        <v>0</v>
      </c>
      <c r="K151" s="21"/>
      <c r="L151" s="143">
        <f t="shared" si="15"/>
        <v>0</v>
      </c>
      <c r="M151" s="165">
        <f t="shared" si="16"/>
        <v>0</v>
      </c>
      <c r="N151" s="165">
        <f t="shared" si="17"/>
        <v>0</v>
      </c>
    </row>
    <row r="152" spans="1:14" ht="16.5" customHeight="1" hidden="1">
      <c r="A152" s="17">
        <v>142</v>
      </c>
      <c r="B152" s="36" t="s">
        <v>1144</v>
      </c>
      <c r="C152" s="19" t="s">
        <v>1094</v>
      </c>
      <c r="D152" s="26">
        <v>4.9</v>
      </c>
      <c r="E152" s="21"/>
      <c r="F152" s="143">
        <f t="shared" si="12"/>
        <v>0</v>
      </c>
      <c r="G152" s="21"/>
      <c r="H152" s="143">
        <f t="shared" si="13"/>
        <v>0</v>
      </c>
      <c r="I152" s="21"/>
      <c r="J152" s="143">
        <f t="shared" si="14"/>
        <v>0</v>
      </c>
      <c r="K152" s="21"/>
      <c r="L152" s="143">
        <f t="shared" si="15"/>
        <v>0</v>
      </c>
      <c r="M152" s="165">
        <f t="shared" si="16"/>
        <v>0</v>
      </c>
      <c r="N152" s="165">
        <f t="shared" si="17"/>
        <v>0</v>
      </c>
    </row>
    <row r="153" spans="1:14" ht="33" customHeight="1" hidden="1">
      <c r="A153" s="17">
        <v>143</v>
      </c>
      <c r="B153" s="36" t="s">
        <v>1394</v>
      </c>
      <c r="C153" s="19" t="s">
        <v>1094</v>
      </c>
      <c r="D153" s="26">
        <v>6.75</v>
      </c>
      <c r="E153" s="21"/>
      <c r="F153" s="143">
        <f t="shared" si="12"/>
        <v>0</v>
      </c>
      <c r="G153" s="21"/>
      <c r="H153" s="143">
        <f t="shared" si="13"/>
        <v>0</v>
      </c>
      <c r="I153" s="21"/>
      <c r="J153" s="143">
        <f t="shared" si="14"/>
        <v>0</v>
      </c>
      <c r="K153" s="21"/>
      <c r="L153" s="143">
        <f t="shared" si="15"/>
        <v>0</v>
      </c>
      <c r="M153" s="165">
        <f t="shared" si="16"/>
        <v>0</v>
      </c>
      <c r="N153" s="165">
        <f t="shared" si="17"/>
        <v>0</v>
      </c>
    </row>
    <row r="154" spans="1:14" ht="33" customHeight="1" hidden="1">
      <c r="A154" s="17">
        <v>144</v>
      </c>
      <c r="B154" s="36" t="s">
        <v>1395</v>
      </c>
      <c r="C154" s="19" t="s">
        <v>1094</v>
      </c>
      <c r="D154" s="26">
        <v>9.43</v>
      </c>
      <c r="E154" s="21"/>
      <c r="F154" s="143">
        <f t="shared" si="12"/>
        <v>0</v>
      </c>
      <c r="G154" s="21"/>
      <c r="H154" s="143">
        <f t="shared" si="13"/>
        <v>0</v>
      </c>
      <c r="I154" s="21"/>
      <c r="J154" s="143">
        <f t="shared" si="14"/>
        <v>0</v>
      </c>
      <c r="K154" s="21"/>
      <c r="L154" s="143">
        <f t="shared" si="15"/>
        <v>0</v>
      </c>
      <c r="M154" s="165">
        <f t="shared" si="16"/>
        <v>0</v>
      </c>
      <c r="N154" s="165">
        <f t="shared" si="17"/>
        <v>0</v>
      </c>
    </row>
    <row r="155" spans="1:14" ht="16.5" customHeight="1" hidden="1">
      <c r="A155" s="17">
        <v>145</v>
      </c>
      <c r="B155" s="36" t="s">
        <v>969</v>
      </c>
      <c r="C155" s="19" t="s">
        <v>13</v>
      </c>
      <c r="D155" s="26">
        <v>9.7</v>
      </c>
      <c r="E155" s="21"/>
      <c r="F155" s="143">
        <f t="shared" si="12"/>
        <v>0</v>
      </c>
      <c r="G155" s="21"/>
      <c r="H155" s="143">
        <f t="shared" si="13"/>
        <v>0</v>
      </c>
      <c r="I155" s="21"/>
      <c r="J155" s="143">
        <f t="shared" si="14"/>
        <v>0</v>
      </c>
      <c r="K155" s="21"/>
      <c r="L155" s="143">
        <f t="shared" si="15"/>
        <v>0</v>
      </c>
      <c r="M155" s="165">
        <f t="shared" si="16"/>
        <v>0</v>
      </c>
      <c r="N155" s="165">
        <f t="shared" si="17"/>
        <v>0</v>
      </c>
    </row>
    <row r="156" spans="1:14" ht="16.5" customHeight="1" hidden="1">
      <c r="A156" s="17">
        <v>146</v>
      </c>
      <c r="B156" s="36" t="s">
        <v>970</v>
      </c>
      <c r="C156" s="19" t="s">
        <v>13</v>
      </c>
      <c r="D156" s="26">
        <v>5.47</v>
      </c>
      <c r="E156" s="21"/>
      <c r="F156" s="143">
        <f t="shared" si="12"/>
        <v>0</v>
      </c>
      <c r="G156" s="21"/>
      <c r="H156" s="143">
        <f t="shared" si="13"/>
        <v>0</v>
      </c>
      <c r="I156" s="21"/>
      <c r="J156" s="143">
        <f t="shared" si="14"/>
        <v>0</v>
      </c>
      <c r="K156" s="21"/>
      <c r="L156" s="143">
        <f t="shared" si="15"/>
        <v>0</v>
      </c>
      <c r="M156" s="165">
        <f t="shared" si="16"/>
        <v>0</v>
      </c>
      <c r="N156" s="165">
        <f t="shared" si="17"/>
        <v>0</v>
      </c>
    </row>
    <row r="157" spans="1:14" ht="33">
      <c r="A157" s="17">
        <v>147</v>
      </c>
      <c r="B157" s="36" t="s">
        <v>1396</v>
      </c>
      <c r="C157" s="19" t="s">
        <v>1094</v>
      </c>
      <c r="D157" s="26">
        <v>8.76</v>
      </c>
      <c r="E157" s="21">
        <v>8</v>
      </c>
      <c r="F157" s="143">
        <f t="shared" si="12"/>
        <v>70.08</v>
      </c>
      <c r="G157" s="21"/>
      <c r="H157" s="143">
        <f t="shared" si="13"/>
        <v>0</v>
      </c>
      <c r="I157" s="21"/>
      <c r="J157" s="143">
        <f t="shared" si="14"/>
        <v>0</v>
      </c>
      <c r="K157" s="21">
        <v>16</v>
      </c>
      <c r="L157" s="143">
        <f t="shared" si="15"/>
        <v>140.16</v>
      </c>
      <c r="M157" s="165">
        <f t="shared" si="16"/>
        <v>24</v>
      </c>
      <c r="N157" s="165">
        <f t="shared" si="17"/>
        <v>210.24</v>
      </c>
    </row>
    <row r="158" spans="1:14" ht="16.5" customHeight="1" hidden="1">
      <c r="A158" s="17">
        <v>148</v>
      </c>
      <c r="B158" s="34" t="s">
        <v>190</v>
      </c>
      <c r="C158" s="19" t="s">
        <v>13</v>
      </c>
      <c r="D158" s="26">
        <v>1084.91</v>
      </c>
      <c r="E158" s="21"/>
      <c r="F158" s="143">
        <f t="shared" si="12"/>
        <v>0</v>
      </c>
      <c r="G158" s="21"/>
      <c r="H158" s="143">
        <f t="shared" si="13"/>
        <v>0</v>
      </c>
      <c r="I158" s="21"/>
      <c r="J158" s="143">
        <f t="shared" si="14"/>
        <v>0</v>
      </c>
      <c r="K158" s="21"/>
      <c r="L158" s="143">
        <f t="shared" si="15"/>
        <v>0</v>
      </c>
      <c r="M158" s="165">
        <f t="shared" si="16"/>
        <v>0</v>
      </c>
      <c r="N158" s="165">
        <f t="shared" si="17"/>
        <v>0</v>
      </c>
    </row>
    <row r="159" spans="1:14" ht="33" customHeight="1">
      <c r="A159" s="17">
        <v>149</v>
      </c>
      <c r="B159" s="34" t="s">
        <v>192</v>
      </c>
      <c r="C159" s="19" t="s">
        <v>13</v>
      </c>
      <c r="D159" s="26">
        <v>1284.05</v>
      </c>
      <c r="E159" s="21"/>
      <c r="F159" s="143">
        <f t="shared" si="12"/>
        <v>0</v>
      </c>
      <c r="G159" s="21">
        <v>1</v>
      </c>
      <c r="H159" s="143">
        <f t="shared" si="13"/>
        <v>1284.05</v>
      </c>
      <c r="I159" s="21">
        <v>9</v>
      </c>
      <c r="J159" s="143">
        <f t="shared" si="14"/>
        <v>11556.449999999999</v>
      </c>
      <c r="K159" s="21">
        <v>1</v>
      </c>
      <c r="L159" s="143">
        <f t="shared" si="15"/>
        <v>1284.05</v>
      </c>
      <c r="M159" s="165">
        <f t="shared" si="16"/>
        <v>11</v>
      </c>
      <c r="N159" s="165">
        <f t="shared" si="17"/>
        <v>14124.55</v>
      </c>
    </row>
    <row r="160" spans="1:14" ht="33" customHeight="1">
      <c r="A160" s="17">
        <v>150</v>
      </c>
      <c r="B160" s="34" t="s">
        <v>194</v>
      </c>
      <c r="C160" s="19" t="s">
        <v>13</v>
      </c>
      <c r="D160" s="26">
        <v>1464.58</v>
      </c>
      <c r="E160" s="21"/>
      <c r="F160" s="143">
        <f t="shared" si="12"/>
        <v>0</v>
      </c>
      <c r="G160" s="21"/>
      <c r="H160" s="143">
        <f t="shared" si="13"/>
        <v>0</v>
      </c>
      <c r="I160" s="21"/>
      <c r="J160" s="143">
        <f t="shared" si="14"/>
        <v>0</v>
      </c>
      <c r="K160" s="21">
        <v>4</v>
      </c>
      <c r="L160" s="143">
        <f t="shared" si="15"/>
        <v>5858.32</v>
      </c>
      <c r="M160" s="165">
        <f t="shared" si="16"/>
        <v>4</v>
      </c>
      <c r="N160" s="165">
        <f t="shared" si="17"/>
        <v>5858.32</v>
      </c>
    </row>
    <row r="161" spans="1:14" ht="33" customHeight="1">
      <c r="A161" s="17">
        <v>151</v>
      </c>
      <c r="B161" s="34" t="s">
        <v>196</v>
      </c>
      <c r="C161" s="19" t="s">
        <v>13</v>
      </c>
      <c r="D161" s="26">
        <v>1851.33</v>
      </c>
      <c r="E161" s="21">
        <v>2</v>
      </c>
      <c r="F161" s="143">
        <f t="shared" si="12"/>
        <v>3702.66</v>
      </c>
      <c r="G161" s="21"/>
      <c r="H161" s="143">
        <f t="shared" si="13"/>
        <v>0</v>
      </c>
      <c r="I161" s="21"/>
      <c r="J161" s="143">
        <f t="shared" si="14"/>
        <v>0</v>
      </c>
      <c r="K161" s="21"/>
      <c r="L161" s="143">
        <f t="shared" si="15"/>
        <v>0</v>
      </c>
      <c r="M161" s="165">
        <f t="shared" si="16"/>
        <v>2</v>
      </c>
      <c r="N161" s="165">
        <f t="shared" si="17"/>
        <v>3702.66</v>
      </c>
    </row>
    <row r="162" spans="1:14" ht="33" customHeight="1" hidden="1">
      <c r="A162" s="17">
        <v>152</v>
      </c>
      <c r="B162" s="34" t="s">
        <v>198</v>
      </c>
      <c r="C162" s="19" t="s">
        <v>13</v>
      </c>
      <c r="D162" s="26">
        <v>2390.17</v>
      </c>
      <c r="E162" s="21"/>
      <c r="F162" s="143">
        <f t="shared" si="12"/>
        <v>0</v>
      </c>
      <c r="G162" s="21"/>
      <c r="H162" s="143">
        <f t="shared" si="13"/>
        <v>0</v>
      </c>
      <c r="I162" s="21"/>
      <c r="J162" s="143">
        <f t="shared" si="14"/>
        <v>0</v>
      </c>
      <c r="K162" s="21"/>
      <c r="L162" s="143">
        <f t="shared" si="15"/>
        <v>0</v>
      </c>
      <c r="M162" s="165">
        <f t="shared" si="16"/>
        <v>0</v>
      </c>
      <c r="N162" s="165">
        <f t="shared" si="17"/>
        <v>0</v>
      </c>
    </row>
    <row r="163" spans="1:14" ht="33" customHeight="1" hidden="1">
      <c r="A163" s="17">
        <v>153</v>
      </c>
      <c r="B163" s="34" t="s">
        <v>200</v>
      </c>
      <c r="C163" s="19" t="s">
        <v>13</v>
      </c>
      <c r="D163" s="26">
        <v>2692.4</v>
      </c>
      <c r="E163" s="21"/>
      <c r="F163" s="143">
        <f t="shared" si="12"/>
        <v>0</v>
      </c>
      <c r="G163" s="21"/>
      <c r="H163" s="143">
        <f t="shared" si="13"/>
        <v>0</v>
      </c>
      <c r="I163" s="21"/>
      <c r="J163" s="143">
        <f t="shared" si="14"/>
        <v>0</v>
      </c>
      <c r="K163" s="21"/>
      <c r="L163" s="143">
        <f t="shared" si="15"/>
        <v>0</v>
      </c>
      <c r="M163" s="165">
        <f t="shared" si="16"/>
        <v>0</v>
      </c>
      <c r="N163" s="165">
        <f t="shared" si="17"/>
        <v>0</v>
      </c>
    </row>
    <row r="164" spans="1:14" ht="33" customHeight="1" hidden="1">
      <c r="A164" s="17">
        <v>154</v>
      </c>
      <c r="B164" s="34" t="s">
        <v>202</v>
      </c>
      <c r="C164" s="19" t="s">
        <v>13</v>
      </c>
      <c r="D164" s="26">
        <v>3479.68</v>
      </c>
      <c r="E164" s="21"/>
      <c r="F164" s="143">
        <f t="shared" si="12"/>
        <v>0</v>
      </c>
      <c r="G164" s="21"/>
      <c r="H164" s="143">
        <f t="shared" si="13"/>
        <v>0</v>
      </c>
      <c r="I164" s="21"/>
      <c r="J164" s="143">
        <f t="shared" si="14"/>
        <v>0</v>
      </c>
      <c r="K164" s="21"/>
      <c r="L164" s="143">
        <f t="shared" si="15"/>
        <v>0</v>
      </c>
      <c r="M164" s="165">
        <f t="shared" si="16"/>
        <v>0</v>
      </c>
      <c r="N164" s="165">
        <f t="shared" si="17"/>
        <v>0</v>
      </c>
    </row>
    <row r="165" spans="1:14" ht="16.5" customHeight="1" hidden="1">
      <c r="A165" s="17">
        <v>155</v>
      </c>
      <c r="B165" s="34" t="s">
        <v>206</v>
      </c>
      <c r="C165" s="19" t="s">
        <v>82</v>
      </c>
      <c r="D165" s="26">
        <v>2.02</v>
      </c>
      <c r="E165" s="21"/>
      <c r="F165" s="143">
        <f t="shared" si="12"/>
        <v>0</v>
      </c>
      <c r="G165" s="21"/>
      <c r="H165" s="143">
        <f t="shared" si="13"/>
        <v>0</v>
      </c>
      <c r="I165" s="21"/>
      <c r="J165" s="143">
        <f t="shared" si="14"/>
        <v>0</v>
      </c>
      <c r="K165" s="21"/>
      <c r="L165" s="143">
        <f t="shared" si="15"/>
        <v>0</v>
      </c>
      <c r="M165" s="165">
        <f t="shared" si="16"/>
        <v>0</v>
      </c>
      <c r="N165" s="165">
        <f t="shared" si="17"/>
        <v>0</v>
      </c>
    </row>
    <row r="166" spans="1:14" ht="16.5" customHeight="1" hidden="1">
      <c r="A166" s="17">
        <v>156</v>
      </c>
      <c r="B166" s="32" t="s">
        <v>208</v>
      </c>
      <c r="C166" s="19" t="s">
        <v>13</v>
      </c>
      <c r="D166" s="26">
        <v>0.78</v>
      </c>
      <c r="E166" s="21"/>
      <c r="F166" s="143">
        <f t="shared" si="12"/>
        <v>0</v>
      </c>
      <c r="G166" s="21"/>
      <c r="H166" s="143">
        <f t="shared" si="13"/>
        <v>0</v>
      </c>
      <c r="I166" s="21"/>
      <c r="J166" s="143">
        <f t="shared" si="14"/>
        <v>0</v>
      </c>
      <c r="K166" s="21"/>
      <c r="L166" s="143">
        <f t="shared" si="15"/>
        <v>0</v>
      </c>
      <c r="M166" s="165">
        <f t="shared" si="16"/>
        <v>0</v>
      </c>
      <c r="N166" s="165">
        <f t="shared" si="17"/>
        <v>0</v>
      </c>
    </row>
    <row r="167" spans="1:14" ht="16.5" customHeight="1">
      <c r="A167" s="17">
        <v>157</v>
      </c>
      <c r="B167" s="34" t="s">
        <v>1015</v>
      </c>
      <c r="C167" s="19" t="s">
        <v>1348</v>
      </c>
      <c r="D167" s="26">
        <v>8.95</v>
      </c>
      <c r="E167" s="21">
        <v>1</v>
      </c>
      <c r="F167" s="143">
        <f t="shared" si="12"/>
        <v>8.95</v>
      </c>
      <c r="G167" s="21">
        <v>1</v>
      </c>
      <c r="H167" s="143">
        <f t="shared" si="13"/>
        <v>8.95</v>
      </c>
      <c r="I167" s="21">
        <v>1</v>
      </c>
      <c r="J167" s="143">
        <f t="shared" si="14"/>
        <v>8.95</v>
      </c>
      <c r="K167" s="21">
        <v>29</v>
      </c>
      <c r="L167" s="143">
        <f t="shared" si="15"/>
        <v>259.54999999999995</v>
      </c>
      <c r="M167" s="165">
        <f t="shared" si="16"/>
        <v>32</v>
      </c>
      <c r="N167" s="165">
        <f t="shared" si="17"/>
        <v>286.4</v>
      </c>
    </row>
    <row r="168" spans="1:14" ht="33" customHeight="1">
      <c r="A168" s="17">
        <v>158</v>
      </c>
      <c r="B168" s="34" t="s">
        <v>1398</v>
      </c>
      <c r="C168" s="19" t="s">
        <v>1094</v>
      </c>
      <c r="D168" s="26">
        <v>11.52</v>
      </c>
      <c r="E168" s="21">
        <v>31</v>
      </c>
      <c r="F168" s="143">
        <f t="shared" si="12"/>
        <v>357.12</v>
      </c>
      <c r="G168" s="21">
        <v>6</v>
      </c>
      <c r="H168" s="143">
        <f t="shared" si="13"/>
        <v>69.12</v>
      </c>
      <c r="I168" s="21">
        <v>29</v>
      </c>
      <c r="J168" s="143">
        <f t="shared" si="14"/>
        <v>334.08</v>
      </c>
      <c r="K168" s="21">
        <v>29</v>
      </c>
      <c r="L168" s="143">
        <f t="shared" si="15"/>
        <v>334.08</v>
      </c>
      <c r="M168" s="165">
        <f t="shared" si="16"/>
        <v>95</v>
      </c>
      <c r="N168" s="165">
        <f t="shared" si="17"/>
        <v>1094.3999999999999</v>
      </c>
    </row>
    <row r="169" spans="1:14" ht="16.5" customHeight="1">
      <c r="A169" s="17">
        <v>159</v>
      </c>
      <c r="B169" s="34" t="s">
        <v>211</v>
      </c>
      <c r="C169" s="19" t="s">
        <v>13</v>
      </c>
      <c r="D169" s="26">
        <v>14.74</v>
      </c>
      <c r="E169" s="21">
        <v>2</v>
      </c>
      <c r="F169" s="143">
        <f t="shared" si="12"/>
        <v>29.48</v>
      </c>
      <c r="G169" s="21">
        <v>1</v>
      </c>
      <c r="H169" s="143">
        <f t="shared" si="13"/>
        <v>14.74</v>
      </c>
      <c r="I169" s="21">
        <v>9</v>
      </c>
      <c r="J169" s="143">
        <f t="shared" si="14"/>
        <v>132.66</v>
      </c>
      <c r="K169" s="21">
        <v>4</v>
      </c>
      <c r="L169" s="143">
        <f t="shared" si="15"/>
        <v>58.96</v>
      </c>
      <c r="M169" s="165">
        <f t="shared" si="16"/>
        <v>16</v>
      </c>
      <c r="N169" s="165">
        <f t="shared" si="17"/>
        <v>235.84</v>
      </c>
    </row>
    <row r="170" spans="1:14" ht="16.5" customHeight="1">
      <c r="A170" s="17">
        <v>160</v>
      </c>
      <c r="B170" s="34" t="s">
        <v>1016</v>
      </c>
      <c r="C170" s="19" t="s">
        <v>13</v>
      </c>
      <c r="D170" s="26">
        <v>1.7</v>
      </c>
      <c r="E170" s="21">
        <v>31</v>
      </c>
      <c r="F170" s="143">
        <f t="shared" si="12"/>
        <v>52.7</v>
      </c>
      <c r="G170" s="21">
        <v>6</v>
      </c>
      <c r="H170" s="143">
        <f t="shared" si="13"/>
        <v>10.2</v>
      </c>
      <c r="I170" s="21">
        <v>29</v>
      </c>
      <c r="J170" s="143">
        <f t="shared" si="14"/>
        <v>49.3</v>
      </c>
      <c r="K170" s="21">
        <v>29</v>
      </c>
      <c r="L170" s="143">
        <f t="shared" si="15"/>
        <v>49.3</v>
      </c>
      <c r="M170" s="165">
        <f t="shared" si="16"/>
        <v>95</v>
      </c>
      <c r="N170" s="165">
        <f t="shared" si="17"/>
        <v>161.5</v>
      </c>
    </row>
    <row r="171" spans="1:14" ht="33" customHeight="1">
      <c r="A171" s="17">
        <v>161</v>
      </c>
      <c r="B171" s="24" t="s">
        <v>1053</v>
      </c>
      <c r="C171" s="19" t="s">
        <v>13</v>
      </c>
      <c r="D171" s="26">
        <v>122.01</v>
      </c>
      <c r="E171" s="21"/>
      <c r="F171" s="143">
        <f t="shared" si="12"/>
        <v>0</v>
      </c>
      <c r="G171" s="21">
        <v>2</v>
      </c>
      <c r="H171" s="143">
        <f t="shared" si="13"/>
        <v>244.02</v>
      </c>
      <c r="I171" s="21">
        <v>9</v>
      </c>
      <c r="J171" s="143">
        <f t="shared" si="14"/>
        <v>1098.0900000000001</v>
      </c>
      <c r="K171" s="21">
        <v>30</v>
      </c>
      <c r="L171" s="143">
        <f t="shared" si="15"/>
        <v>3660.3</v>
      </c>
      <c r="M171" s="165">
        <f t="shared" si="16"/>
        <v>41</v>
      </c>
      <c r="N171" s="165">
        <f t="shared" si="17"/>
        <v>5002.41</v>
      </c>
    </row>
    <row r="172" spans="1:14" ht="33" customHeight="1">
      <c r="A172" s="17">
        <v>162</v>
      </c>
      <c r="B172" s="24" t="s">
        <v>1054</v>
      </c>
      <c r="C172" s="19" t="s">
        <v>13</v>
      </c>
      <c r="D172" s="26">
        <v>138.47</v>
      </c>
      <c r="E172" s="21">
        <v>9</v>
      </c>
      <c r="F172" s="143">
        <f t="shared" si="12"/>
        <v>1246.23</v>
      </c>
      <c r="G172" s="21"/>
      <c r="H172" s="143">
        <f t="shared" si="13"/>
        <v>0</v>
      </c>
      <c r="I172" s="21"/>
      <c r="J172" s="143">
        <f t="shared" si="14"/>
        <v>0</v>
      </c>
      <c r="K172" s="21"/>
      <c r="L172" s="143">
        <f t="shared" si="15"/>
        <v>0</v>
      </c>
      <c r="M172" s="165">
        <f t="shared" si="16"/>
        <v>9</v>
      </c>
      <c r="N172" s="165">
        <f t="shared" si="17"/>
        <v>1246.23</v>
      </c>
    </row>
    <row r="173" spans="1:14" ht="33" customHeight="1" hidden="1">
      <c r="A173" s="17">
        <v>163</v>
      </c>
      <c r="B173" s="24" t="s">
        <v>1170</v>
      </c>
      <c r="C173" s="19" t="s">
        <v>1094</v>
      </c>
      <c r="D173" s="26">
        <v>165.95</v>
      </c>
      <c r="E173" s="21"/>
      <c r="F173" s="143">
        <f t="shared" si="12"/>
        <v>0</v>
      </c>
      <c r="G173" s="21"/>
      <c r="H173" s="143">
        <f t="shared" si="13"/>
        <v>0</v>
      </c>
      <c r="I173" s="21"/>
      <c r="J173" s="143">
        <f t="shared" si="14"/>
        <v>0</v>
      </c>
      <c r="K173" s="21"/>
      <c r="L173" s="143">
        <f t="shared" si="15"/>
        <v>0</v>
      </c>
      <c r="M173" s="165">
        <f t="shared" si="16"/>
        <v>0</v>
      </c>
      <c r="N173" s="165">
        <f t="shared" si="17"/>
        <v>0</v>
      </c>
    </row>
    <row r="174" spans="1:14" ht="33" customHeight="1" hidden="1">
      <c r="A174" s="17">
        <v>164</v>
      </c>
      <c r="B174" s="24" t="s">
        <v>1171</v>
      </c>
      <c r="C174" s="19" t="s">
        <v>1094</v>
      </c>
      <c r="D174" s="26">
        <v>188.5</v>
      </c>
      <c r="E174" s="21"/>
      <c r="F174" s="143">
        <f t="shared" si="12"/>
        <v>0</v>
      </c>
      <c r="G174" s="21"/>
      <c r="H174" s="143">
        <f t="shared" si="13"/>
        <v>0</v>
      </c>
      <c r="I174" s="21"/>
      <c r="J174" s="143">
        <f t="shared" si="14"/>
        <v>0</v>
      </c>
      <c r="K174" s="21"/>
      <c r="L174" s="143">
        <f t="shared" si="15"/>
        <v>0</v>
      </c>
      <c r="M174" s="165">
        <f t="shared" si="16"/>
        <v>0</v>
      </c>
      <c r="N174" s="165">
        <f t="shared" si="17"/>
        <v>0</v>
      </c>
    </row>
    <row r="175" spans="1:14" ht="33">
      <c r="A175" s="17">
        <v>165</v>
      </c>
      <c r="B175" s="24" t="s">
        <v>1436</v>
      </c>
      <c r="C175" s="19" t="s">
        <v>13</v>
      </c>
      <c r="D175" s="26">
        <v>2.62</v>
      </c>
      <c r="E175" s="21">
        <v>18</v>
      </c>
      <c r="F175" s="143">
        <f t="shared" si="12"/>
        <v>47.16</v>
      </c>
      <c r="G175" s="21"/>
      <c r="H175" s="143">
        <f t="shared" si="13"/>
        <v>0</v>
      </c>
      <c r="I175" s="21"/>
      <c r="J175" s="143">
        <f t="shared" si="14"/>
        <v>0</v>
      </c>
      <c r="K175" s="21">
        <v>26</v>
      </c>
      <c r="L175" s="143">
        <f t="shared" si="15"/>
        <v>68.12</v>
      </c>
      <c r="M175" s="165">
        <f t="shared" si="16"/>
        <v>44</v>
      </c>
      <c r="N175" s="165">
        <f t="shared" si="17"/>
        <v>115.28</v>
      </c>
    </row>
    <row r="176" spans="1:14" ht="16.5" customHeight="1">
      <c r="A176" s="17">
        <v>166</v>
      </c>
      <c r="B176" s="34" t="s">
        <v>1056</v>
      </c>
      <c r="C176" s="19" t="s">
        <v>82</v>
      </c>
      <c r="D176" s="26">
        <v>2.64</v>
      </c>
      <c r="E176" s="21"/>
      <c r="F176" s="143">
        <f t="shared" si="12"/>
        <v>0</v>
      </c>
      <c r="G176" s="21">
        <v>5</v>
      </c>
      <c r="H176" s="143">
        <f t="shared" si="13"/>
        <v>13.2</v>
      </c>
      <c r="I176" s="21"/>
      <c r="J176" s="143">
        <f t="shared" si="14"/>
        <v>0</v>
      </c>
      <c r="K176" s="21">
        <v>168</v>
      </c>
      <c r="L176" s="143">
        <f t="shared" si="15"/>
        <v>443.52000000000004</v>
      </c>
      <c r="M176" s="165">
        <f t="shared" si="16"/>
        <v>173</v>
      </c>
      <c r="N176" s="165">
        <f t="shared" si="17"/>
        <v>456.72</v>
      </c>
    </row>
    <row r="177" spans="1:14" ht="16.5" customHeight="1">
      <c r="A177" s="17">
        <v>167</v>
      </c>
      <c r="B177" s="34" t="s">
        <v>225</v>
      </c>
      <c r="C177" s="19" t="s">
        <v>13</v>
      </c>
      <c r="D177" s="26">
        <v>0.95</v>
      </c>
      <c r="E177" s="21">
        <v>29</v>
      </c>
      <c r="F177" s="143">
        <f t="shared" si="12"/>
        <v>27.55</v>
      </c>
      <c r="G177" s="21"/>
      <c r="H177" s="143">
        <f t="shared" si="13"/>
        <v>0</v>
      </c>
      <c r="I177" s="21"/>
      <c r="J177" s="143">
        <f t="shared" si="14"/>
        <v>0</v>
      </c>
      <c r="K177" s="21">
        <v>25</v>
      </c>
      <c r="L177" s="143">
        <f t="shared" si="15"/>
        <v>23.75</v>
      </c>
      <c r="M177" s="165">
        <f t="shared" si="16"/>
        <v>54</v>
      </c>
      <c r="N177" s="165">
        <f t="shared" si="17"/>
        <v>51.3</v>
      </c>
    </row>
    <row r="178" spans="1:14" ht="16.5" customHeight="1">
      <c r="A178" s="17">
        <v>168</v>
      </c>
      <c r="B178" s="34" t="s">
        <v>227</v>
      </c>
      <c r="C178" s="19" t="s">
        <v>13</v>
      </c>
      <c r="D178" s="26">
        <v>1.85</v>
      </c>
      <c r="E178" s="21">
        <v>58</v>
      </c>
      <c r="F178" s="143">
        <f t="shared" si="12"/>
        <v>107.3</v>
      </c>
      <c r="G178" s="21">
        <v>10</v>
      </c>
      <c r="H178" s="143">
        <f t="shared" si="13"/>
        <v>18.5</v>
      </c>
      <c r="I178" s="21">
        <v>40</v>
      </c>
      <c r="J178" s="143">
        <f t="shared" si="14"/>
        <v>74</v>
      </c>
      <c r="K178" s="21">
        <v>50</v>
      </c>
      <c r="L178" s="143">
        <f t="shared" si="15"/>
        <v>92.5</v>
      </c>
      <c r="M178" s="165">
        <f t="shared" si="16"/>
        <v>158</v>
      </c>
      <c r="N178" s="165">
        <f t="shared" si="17"/>
        <v>292.3</v>
      </c>
    </row>
    <row r="179" spans="1:14" ht="16.5" customHeight="1">
      <c r="A179" s="17">
        <v>169</v>
      </c>
      <c r="B179" s="30" t="s">
        <v>999</v>
      </c>
      <c r="C179" s="19" t="s">
        <v>13</v>
      </c>
      <c r="D179" s="26">
        <v>0.31</v>
      </c>
      <c r="E179" s="21">
        <v>29</v>
      </c>
      <c r="F179" s="143">
        <f t="shared" si="12"/>
        <v>8.99</v>
      </c>
      <c r="G179" s="21">
        <v>5</v>
      </c>
      <c r="H179" s="143">
        <f t="shared" si="13"/>
        <v>1.55</v>
      </c>
      <c r="I179" s="21">
        <v>20</v>
      </c>
      <c r="J179" s="143">
        <f t="shared" si="14"/>
        <v>6.2</v>
      </c>
      <c r="K179" s="21">
        <v>25</v>
      </c>
      <c r="L179" s="143">
        <f t="shared" si="15"/>
        <v>7.75</v>
      </c>
      <c r="M179" s="165">
        <f t="shared" si="16"/>
        <v>79</v>
      </c>
      <c r="N179" s="165">
        <f t="shared" si="17"/>
        <v>24.49</v>
      </c>
    </row>
    <row r="180" spans="1:14" ht="16.5" customHeight="1">
      <c r="A180" s="17">
        <v>170</v>
      </c>
      <c r="B180" s="30" t="s">
        <v>1000</v>
      </c>
      <c r="C180" s="19" t="s">
        <v>13</v>
      </c>
      <c r="D180" s="26">
        <v>1.04</v>
      </c>
      <c r="E180" s="21">
        <v>29</v>
      </c>
      <c r="F180" s="143">
        <f t="shared" si="12"/>
        <v>30.16</v>
      </c>
      <c r="G180" s="21">
        <v>5</v>
      </c>
      <c r="H180" s="143">
        <f t="shared" si="13"/>
        <v>5.2</v>
      </c>
      <c r="I180" s="21">
        <v>20</v>
      </c>
      <c r="J180" s="143">
        <f t="shared" si="14"/>
        <v>20.8</v>
      </c>
      <c r="K180" s="21">
        <v>25</v>
      </c>
      <c r="L180" s="143">
        <f t="shared" si="15"/>
        <v>26</v>
      </c>
      <c r="M180" s="165">
        <f t="shared" si="16"/>
        <v>79</v>
      </c>
      <c r="N180" s="165">
        <f t="shared" si="17"/>
        <v>82.16</v>
      </c>
    </row>
    <row r="181" spans="1:14" ht="33">
      <c r="A181" s="17">
        <v>171</v>
      </c>
      <c r="B181" s="24" t="s">
        <v>1001</v>
      </c>
      <c r="C181" s="19" t="s">
        <v>13</v>
      </c>
      <c r="D181" s="26">
        <v>2.7</v>
      </c>
      <c r="E181" s="21">
        <v>87</v>
      </c>
      <c r="F181" s="143">
        <f t="shared" si="12"/>
        <v>234.9</v>
      </c>
      <c r="G181" s="21">
        <v>15</v>
      </c>
      <c r="H181" s="143">
        <f t="shared" si="13"/>
        <v>40.5</v>
      </c>
      <c r="I181" s="21">
        <v>60</v>
      </c>
      <c r="J181" s="143">
        <f t="shared" si="14"/>
        <v>162</v>
      </c>
      <c r="K181" s="21">
        <v>75</v>
      </c>
      <c r="L181" s="143">
        <f t="shared" si="15"/>
        <v>202.5</v>
      </c>
      <c r="M181" s="165">
        <f t="shared" si="16"/>
        <v>237</v>
      </c>
      <c r="N181" s="165">
        <f t="shared" si="17"/>
        <v>639.9000000000001</v>
      </c>
    </row>
    <row r="182" spans="1:14" ht="16.5" customHeight="1">
      <c r="A182" s="17">
        <v>172</v>
      </c>
      <c r="B182" s="30" t="s">
        <v>1002</v>
      </c>
      <c r="C182" s="19" t="s">
        <v>13</v>
      </c>
      <c r="D182" s="26">
        <v>3.48</v>
      </c>
      <c r="E182" s="21">
        <v>58</v>
      </c>
      <c r="F182" s="143">
        <f t="shared" si="12"/>
        <v>201.84</v>
      </c>
      <c r="G182" s="21">
        <v>10</v>
      </c>
      <c r="H182" s="143">
        <f t="shared" si="13"/>
        <v>34.8</v>
      </c>
      <c r="I182" s="21">
        <v>40</v>
      </c>
      <c r="J182" s="143">
        <f t="shared" si="14"/>
        <v>139.2</v>
      </c>
      <c r="K182" s="21">
        <v>25</v>
      </c>
      <c r="L182" s="143">
        <f t="shared" si="15"/>
        <v>87</v>
      </c>
      <c r="M182" s="165">
        <f t="shared" si="16"/>
        <v>133</v>
      </c>
      <c r="N182" s="165">
        <f t="shared" si="17"/>
        <v>462.84</v>
      </c>
    </row>
    <row r="183" spans="1:14" ht="16.5" customHeight="1">
      <c r="A183" s="17">
        <v>173</v>
      </c>
      <c r="B183" s="36" t="s">
        <v>1003</v>
      </c>
      <c r="C183" s="19" t="s">
        <v>13</v>
      </c>
      <c r="D183" s="26">
        <v>0.62</v>
      </c>
      <c r="E183" s="21">
        <v>58</v>
      </c>
      <c r="F183" s="143">
        <f t="shared" si="12"/>
        <v>35.96</v>
      </c>
      <c r="G183" s="21">
        <v>10</v>
      </c>
      <c r="H183" s="143">
        <f t="shared" si="13"/>
        <v>6.2</v>
      </c>
      <c r="I183" s="21">
        <v>40</v>
      </c>
      <c r="J183" s="143">
        <f t="shared" si="14"/>
        <v>24.8</v>
      </c>
      <c r="K183" s="21">
        <v>25</v>
      </c>
      <c r="L183" s="143">
        <f t="shared" si="15"/>
        <v>15.5</v>
      </c>
      <c r="M183" s="165">
        <f t="shared" si="16"/>
        <v>133</v>
      </c>
      <c r="N183" s="165">
        <f t="shared" si="17"/>
        <v>82.46</v>
      </c>
    </row>
    <row r="184" spans="1:14" ht="16.5" customHeight="1" hidden="1">
      <c r="A184" s="17">
        <v>174</v>
      </c>
      <c r="B184" s="159" t="s">
        <v>1004</v>
      </c>
      <c r="C184" s="160" t="s">
        <v>13</v>
      </c>
      <c r="D184" s="161">
        <v>23.58</v>
      </c>
      <c r="E184" s="21"/>
      <c r="F184" s="143">
        <f t="shared" si="12"/>
        <v>0</v>
      </c>
      <c r="G184" s="21"/>
      <c r="H184" s="143">
        <f t="shared" si="13"/>
        <v>0</v>
      </c>
      <c r="I184" s="21"/>
      <c r="J184" s="143">
        <f t="shared" si="14"/>
        <v>0</v>
      </c>
      <c r="K184" s="21"/>
      <c r="L184" s="143">
        <f t="shared" si="15"/>
        <v>0</v>
      </c>
      <c r="M184" s="165">
        <f t="shared" si="16"/>
        <v>0</v>
      </c>
      <c r="N184" s="165">
        <f t="shared" si="17"/>
        <v>0</v>
      </c>
    </row>
    <row r="185" spans="1:14" ht="33" customHeight="1">
      <c r="A185" s="17">
        <v>175</v>
      </c>
      <c r="B185" s="34" t="s">
        <v>998</v>
      </c>
      <c r="C185" s="19" t="s">
        <v>82</v>
      </c>
      <c r="D185" s="26">
        <v>1.77</v>
      </c>
      <c r="E185" s="21">
        <v>1229</v>
      </c>
      <c r="F185" s="143">
        <f t="shared" si="12"/>
        <v>2175.33</v>
      </c>
      <c r="G185" s="21">
        <v>380</v>
      </c>
      <c r="H185" s="143">
        <f t="shared" si="13"/>
        <v>672.6</v>
      </c>
      <c r="I185" s="21">
        <v>1909</v>
      </c>
      <c r="J185" s="143">
        <f t="shared" si="14"/>
        <v>3378.93</v>
      </c>
      <c r="K185" s="21">
        <v>2000</v>
      </c>
      <c r="L185" s="143">
        <f t="shared" si="15"/>
        <v>3540</v>
      </c>
      <c r="M185" s="165">
        <f t="shared" si="16"/>
        <v>5518</v>
      </c>
      <c r="N185" s="165">
        <f t="shared" si="17"/>
        <v>9766.86</v>
      </c>
    </row>
    <row r="186" spans="1:14" ht="33" customHeight="1" hidden="1">
      <c r="A186" s="17">
        <v>176</v>
      </c>
      <c r="B186" s="36" t="s">
        <v>1005</v>
      </c>
      <c r="C186" s="19" t="s">
        <v>82</v>
      </c>
      <c r="D186" s="26">
        <v>2.17</v>
      </c>
      <c r="E186" s="21"/>
      <c r="F186" s="143">
        <f t="shared" si="12"/>
        <v>0</v>
      </c>
      <c r="G186" s="21"/>
      <c r="H186" s="143">
        <f t="shared" si="13"/>
        <v>0</v>
      </c>
      <c r="I186" s="21"/>
      <c r="J186" s="143">
        <f t="shared" si="14"/>
        <v>0</v>
      </c>
      <c r="K186" s="21"/>
      <c r="L186" s="143">
        <f t="shared" si="15"/>
        <v>0</v>
      </c>
      <c r="M186" s="165">
        <f t="shared" si="16"/>
        <v>0</v>
      </c>
      <c r="N186" s="165">
        <f t="shared" si="17"/>
        <v>0</v>
      </c>
    </row>
    <row r="187" spans="1:14" ht="16.5" customHeight="1">
      <c r="A187" s="17">
        <v>177</v>
      </c>
      <c r="B187" s="24" t="s">
        <v>996</v>
      </c>
      <c r="C187" s="19" t="s">
        <v>13</v>
      </c>
      <c r="D187" s="26">
        <v>24.96</v>
      </c>
      <c r="E187" s="21">
        <v>29</v>
      </c>
      <c r="F187" s="143">
        <f t="shared" si="12"/>
        <v>723.84</v>
      </c>
      <c r="G187" s="21">
        <v>5</v>
      </c>
      <c r="H187" s="143">
        <f t="shared" si="13"/>
        <v>124.8</v>
      </c>
      <c r="I187" s="21">
        <v>20</v>
      </c>
      <c r="J187" s="143">
        <f t="shared" si="14"/>
        <v>499.20000000000005</v>
      </c>
      <c r="K187" s="21">
        <v>25</v>
      </c>
      <c r="L187" s="143">
        <f t="shared" si="15"/>
        <v>624</v>
      </c>
      <c r="M187" s="165">
        <f t="shared" si="16"/>
        <v>79</v>
      </c>
      <c r="N187" s="165">
        <f t="shared" si="17"/>
        <v>1971.8400000000001</v>
      </c>
    </row>
    <row r="188" spans="1:14" ht="16.5" customHeight="1">
      <c r="A188" s="17">
        <v>178</v>
      </c>
      <c r="B188" s="24" t="s">
        <v>997</v>
      </c>
      <c r="C188" s="19" t="s">
        <v>13</v>
      </c>
      <c r="D188" s="26">
        <v>10.92</v>
      </c>
      <c r="E188" s="21">
        <v>29</v>
      </c>
      <c r="F188" s="143">
        <f t="shared" si="12"/>
        <v>316.68</v>
      </c>
      <c r="G188" s="21">
        <v>5</v>
      </c>
      <c r="H188" s="143">
        <f t="shared" si="13"/>
        <v>54.6</v>
      </c>
      <c r="I188" s="21">
        <v>20</v>
      </c>
      <c r="J188" s="143">
        <f t="shared" si="14"/>
        <v>218.4</v>
      </c>
      <c r="K188" s="21">
        <v>25</v>
      </c>
      <c r="L188" s="143">
        <f t="shared" si="15"/>
        <v>273</v>
      </c>
      <c r="M188" s="165">
        <f t="shared" si="16"/>
        <v>79</v>
      </c>
      <c r="N188" s="165">
        <f t="shared" si="17"/>
        <v>862.68</v>
      </c>
    </row>
    <row r="189" spans="1:14" ht="99" customHeight="1" hidden="1">
      <c r="A189" s="17">
        <v>179</v>
      </c>
      <c r="B189" s="24" t="s">
        <v>1017</v>
      </c>
      <c r="C189" s="19" t="s">
        <v>13</v>
      </c>
      <c r="D189" s="26">
        <v>162.76</v>
      </c>
      <c r="E189" s="21"/>
      <c r="F189" s="143">
        <f t="shared" si="12"/>
        <v>0</v>
      </c>
      <c r="G189" s="21"/>
      <c r="H189" s="143">
        <f t="shared" si="13"/>
        <v>0</v>
      </c>
      <c r="I189" s="21"/>
      <c r="J189" s="143">
        <f t="shared" si="14"/>
        <v>0</v>
      </c>
      <c r="K189" s="21"/>
      <c r="L189" s="143">
        <f t="shared" si="15"/>
        <v>0</v>
      </c>
      <c r="M189" s="165">
        <f t="shared" si="16"/>
        <v>0</v>
      </c>
      <c r="N189" s="165">
        <f t="shared" si="17"/>
        <v>0</v>
      </c>
    </row>
    <row r="190" spans="1:14" ht="16.5" customHeight="1">
      <c r="A190" s="17">
        <v>180</v>
      </c>
      <c r="B190" s="24" t="s">
        <v>1011</v>
      </c>
      <c r="C190" s="19" t="s">
        <v>13</v>
      </c>
      <c r="D190" s="26">
        <v>0.05</v>
      </c>
      <c r="E190" s="21">
        <v>117</v>
      </c>
      <c r="F190" s="143">
        <f t="shared" si="12"/>
        <v>5.85</v>
      </c>
      <c r="G190" s="21">
        <v>20</v>
      </c>
      <c r="H190" s="143">
        <f t="shared" si="13"/>
        <v>1</v>
      </c>
      <c r="I190" s="21">
        <v>78</v>
      </c>
      <c r="J190" s="143">
        <f t="shared" si="14"/>
        <v>3.9000000000000004</v>
      </c>
      <c r="K190" s="21">
        <v>102</v>
      </c>
      <c r="L190" s="143">
        <f t="shared" si="15"/>
        <v>5.1000000000000005</v>
      </c>
      <c r="M190" s="165">
        <f t="shared" si="16"/>
        <v>317</v>
      </c>
      <c r="N190" s="165">
        <f t="shared" si="17"/>
        <v>15.850000000000001</v>
      </c>
    </row>
    <row r="191" spans="1:14" ht="16.5" customHeight="1" hidden="1">
      <c r="A191" s="17">
        <v>181</v>
      </c>
      <c r="B191" s="24" t="s">
        <v>1012</v>
      </c>
      <c r="C191" s="19" t="s">
        <v>13</v>
      </c>
      <c r="D191" s="26">
        <v>0.04</v>
      </c>
      <c r="E191" s="21"/>
      <c r="F191" s="143">
        <f t="shared" si="12"/>
        <v>0</v>
      </c>
      <c r="G191" s="21"/>
      <c r="H191" s="143">
        <f t="shared" si="13"/>
        <v>0</v>
      </c>
      <c r="I191" s="21"/>
      <c r="J191" s="143">
        <f t="shared" si="14"/>
        <v>0</v>
      </c>
      <c r="K191" s="21"/>
      <c r="L191" s="143">
        <f t="shared" si="15"/>
        <v>0</v>
      </c>
      <c r="M191" s="165">
        <f t="shared" si="16"/>
        <v>0</v>
      </c>
      <c r="N191" s="165">
        <f t="shared" si="17"/>
        <v>0</v>
      </c>
    </row>
    <row r="192" spans="1:14" ht="16.5" customHeight="1">
      <c r="A192" s="17">
        <v>182</v>
      </c>
      <c r="B192" s="24" t="s">
        <v>1013</v>
      </c>
      <c r="C192" s="19" t="s">
        <v>13</v>
      </c>
      <c r="D192" s="26">
        <v>0.02</v>
      </c>
      <c r="E192" s="21">
        <v>120</v>
      </c>
      <c r="F192" s="143">
        <f t="shared" si="12"/>
        <v>2.4</v>
      </c>
      <c r="G192" s="21">
        <v>23</v>
      </c>
      <c r="H192" s="143">
        <f t="shared" si="13"/>
        <v>0.46</v>
      </c>
      <c r="I192" s="21">
        <v>79</v>
      </c>
      <c r="J192" s="143">
        <f t="shared" si="14"/>
        <v>1.58</v>
      </c>
      <c r="K192" s="21">
        <v>102</v>
      </c>
      <c r="L192" s="143">
        <f t="shared" si="15"/>
        <v>2.04</v>
      </c>
      <c r="M192" s="165">
        <f t="shared" si="16"/>
        <v>324</v>
      </c>
      <c r="N192" s="165">
        <f t="shared" si="17"/>
        <v>6.48</v>
      </c>
    </row>
    <row r="193" spans="1:14" ht="16.5" customHeight="1" hidden="1">
      <c r="A193" s="17">
        <v>183</v>
      </c>
      <c r="B193" s="24" t="s">
        <v>1014</v>
      </c>
      <c r="C193" s="19" t="s">
        <v>13</v>
      </c>
      <c r="D193" s="26">
        <v>0.08</v>
      </c>
      <c r="E193" s="21"/>
      <c r="F193" s="143">
        <f t="shared" si="12"/>
        <v>0</v>
      </c>
      <c r="G193" s="21"/>
      <c r="H193" s="143">
        <f t="shared" si="13"/>
        <v>0</v>
      </c>
      <c r="I193" s="21"/>
      <c r="J193" s="143">
        <f t="shared" si="14"/>
        <v>0</v>
      </c>
      <c r="K193" s="21"/>
      <c r="L193" s="143">
        <f t="shared" si="15"/>
        <v>0</v>
      </c>
      <c r="M193" s="165">
        <f t="shared" si="16"/>
        <v>0</v>
      </c>
      <c r="N193" s="165">
        <f t="shared" si="17"/>
        <v>0</v>
      </c>
    </row>
    <row r="194" spans="1:14" ht="16.5" customHeight="1">
      <c r="A194" s="17">
        <v>184</v>
      </c>
      <c r="B194" s="24" t="s">
        <v>1010</v>
      </c>
      <c r="C194" s="19" t="s">
        <v>13</v>
      </c>
      <c r="D194" s="26">
        <v>0.24</v>
      </c>
      <c r="E194" s="21">
        <v>58</v>
      </c>
      <c r="F194" s="143">
        <f t="shared" si="12"/>
        <v>13.92</v>
      </c>
      <c r="G194" s="21">
        <v>10</v>
      </c>
      <c r="H194" s="143">
        <f t="shared" si="13"/>
        <v>2.4</v>
      </c>
      <c r="I194" s="21">
        <v>39</v>
      </c>
      <c r="J194" s="143">
        <f t="shared" si="14"/>
        <v>9.36</v>
      </c>
      <c r="K194" s="21">
        <v>50</v>
      </c>
      <c r="L194" s="143">
        <f t="shared" si="15"/>
        <v>12</v>
      </c>
      <c r="M194" s="165">
        <f t="shared" si="16"/>
        <v>157</v>
      </c>
      <c r="N194" s="165">
        <f t="shared" si="17"/>
        <v>37.68</v>
      </c>
    </row>
    <row r="195" spans="1:14" ht="16.5" customHeight="1">
      <c r="A195" s="17">
        <v>185</v>
      </c>
      <c r="B195" s="24" t="s">
        <v>1007</v>
      </c>
      <c r="C195" s="19" t="s">
        <v>13</v>
      </c>
      <c r="D195" s="26">
        <v>2.43</v>
      </c>
      <c r="E195" s="21">
        <v>29</v>
      </c>
      <c r="F195" s="143">
        <f t="shared" si="12"/>
        <v>70.47</v>
      </c>
      <c r="G195" s="21">
        <v>5</v>
      </c>
      <c r="H195" s="143">
        <f t="shared" si="13"/>
        <v>12.15</v>
      </c>
      <c r="I195" s="21">
        <v>20</v>
      </c>
      <c r="J195" s="143">
        <f t="shared" si="14"/>
        <v>48.6</v>
      </c>
      <c r="K195" s="21">
        <v>25</v>
      </c>
      <c r="L195" s="143">
        <f t="shared" si="15"/>
        <v>60.75000000000001</v>
      </c>
      <c r="M195" s="165">
        <f t="shared" si="16"/>
        <v>79</v>
      </c>
      <c r="N195" s="165">
        <f t="shared" si="17"/>
        <v>191.97</v>
      </c>
    </row>
    <row r="196" spans="1:14" ht="16.5" customHeight="1">
      <c r="A196" s="17">
        <v>186</v>
      </c>
      <c r="B196" s="24" t="s">
        <v>1397</v>
      </c>
      <c r="C196" s="19" t="s">
        <v>13</v>
      </c>
      <c r="D196" s="26">
        <v>0.35</v>
      </c>
      <c r="E196" s="21">
        <v>14</v>
      </c>
      <c r="F196" s="143">
        <f t="shared" si="12"/>
        <v>4.9</v>
      </c>
      <c r="G196" s="21"/>
      <c r="H196" s="143">
        <f t="shared" si="13"/>
        <v>0</v>
      </c>
      <c r="I196" s="21"/>
      <c r="J196" s="143">
        <f t="shared" si="14"/>
        <v>0</v>
      </c>
      <c r="K196" s="21"/>
      <c r="L196" s="143">
        <f t="shared" si="15"/>
        <v>0</v>
      </c>
      <c r="M196" s="165">
        <f t="shared" si="16"/>
        <v>14</v>
      </c>
      <c r="N196" s="165">
        <f t="shared" si="17"/>
        <v>4.8999999999999995</v>
      </c>
    </row>
    <row r="197" spans="1:14" ht="16.5">
      <c r="A197" s="17">
        <v>187</v>
      </c>
      <c r="B197" s="24" t="s">
        <v>1009</v>
      </c>
      <c r="C197" s="19" t="s">
        <v>13</v>
      </c>
      <c r="D197" s="26">
        <v>0.27</v>
      </c>
      <c r="E197" s="21">
        <v>29</v>
      </c>
      <c r="F197" s="143">
        <f t="shared" si="12"/>
        <v>7.83</v>
      </c>
      <c r="G197" s="21">
        <v>5</v>
      </c>
      <c r="H197" s="143">
        <f t="shared" si="13"/>
        <v>1.35</v>
      </c>
      <c r="I197" s="21">
        <v>20</v>
      </c>
      <c r="J197" s="143">
        <f t="shared" si="14"/>
        <v>5.4</v>
      </c>
      <c r="K197" s="21">
        <v>25</v>
      </c>
      <c r="L197" s="143">
        <f t="shared" si="15"/>
        <v>6.75</v>
      </c>
      <c r="M197" s="165">
        <f t="shared" si="16"/>
        <v>79</v>
      </c>
      <c r="N197" s="165">
        <f t="shared" si="17"/>
        <v>21.330000000000002</v>
      </c>
    </row>
    <row r="198" spans="1:14" ht="16.5" customHeight="1">
      <c r="A198" s="17">
        <v>188</v>
      </c>
      <c r="B198" s="44" t="s">
        <v>1008</v>
      </c>
      <c r="C198" s="19" t="s">
        <v>13</v>
      </c>
      <c r="D198" s="26">
        <v>0.05</v>
      </c>
      <c r="E198" s="21">
        <v>58</v>
      </c>
      <c r="F198" s="143">
        <f t="shared" si="12"/>
        <v>2.9</v>
      </c>
      <c r="G198" s="21"/>
      <c r="H198" s="143">
        <f t="shared" si="13"/>
        <v>0</v>
      </c>
      <c r="I198" s="21">
        <v>40</v>
      </c>
      <c r="J198" s="143">
        <f t="shared" si="14"/>
        <v>2</v>
      </c>
      <c r="K198" s="21">
        <v>50</v>
      </c>
      <c r="L198" s="143">
        <f t="shared" si="15"/>
        <v>2.5</v>
      </c>
      <c r="M198" s="165">
        <f t="shared" si="16"/>
        <v>148</v>
      </c>
      <c r="N198" s="165">
        <f t="shared" si="17"/>
        <v>7.4</v>
      </c>
    </row>
    <row r="199" spans="1:14" ht="33" customHeight="1">
      <c r="A199" s="17">
        <v>189</v>
      </c>
      <c r="B199" s="18" t="s">
        <v>1020</v>
      </c>
      <c r="C199" s="19" t="s">
        <v>13</v>
      </c>
      <c r="D199" s="26">
        <v>25</v>
      </c>
      <c r="E199" s="21">
        <v>29</v>
      </c>
      <c r="F199" s="143">
        <f t="shared" si="12"/>
        <v>725</v>
      </c>
      <c r="G199" s="21">
        <v>5</v>
      </c>
      <c r="H199" s="143">
        <f t="shared" si="13"/>
        <v>125</v>
      </c>
      <c r="I199" s="21">
        <v>20</v>
      </c>
      <c r="J199" s="143">
        <f t="shared" si="14"/>
        <v>500</v>
      </c>
      <c r="K199" s="21">
        <v>25</v>
      </c>
      <c r="L199" s="143">
        <f t="shared" si="15"/>
        <v>625</v>
      </c>
      <c r="M199" s="165">
        <f t="shared" si="16"/>
        <v>79</v>
      </c>
      <c r="N199" s="165">
        <f t="shared" si="17"/>
        <v>1975</v>
      </c>
    </row>
    <row r="200" spans="1:14" ht="33" customHeight="1">
      <c r="A200" s="17">
        <v>190</v>
      </c>
      <c r="B200" s="18" t="s">
        <v>1021</v>
      </c>
      <c r="C200" s="19" t="s">
        <v>13</v>
      </c>
      <c r="D200" s="26">
        <v>12.5</v>
      </c>
      <c r="E200" s="21"/>
      <c r="F200" s="143">
        <f t="shared" si="12"/>
        <v>0</v>
      </c>
      <c r="G200" s="21">
        <v>5</v>
      </c>
      <c r="H200" s="143">
        <f t="shared" si="13"/>
        <v>62.5</v>
      </c>
      <c r="I200" s="21">
        <v>0</v>
      </c>
      <c r="J200" s="143">
        <f t="shared" si="14"/>
        <v>0</v>
      </c>
      <c r="K200" s="21"/>
      <c r="L200" s="143">
        <f t="shared" si="15"/>
        <v>0</v>
      </c>
      <c r="M200" s="165">
        <f t="shared" si="16"/>
        <v>5</v>
      </c>
      <c r="N200" s="165">
        <f t="shared" si="17"/>
        <v>62.5</v>
      </c>
    </row>
    <row r="201" spans="1:14" ht="16.5" customHeight="1">
      <c r="A201" s="17">
        <v>191</v>
      </c>
      <c r="B201" s="18" t="s">
        <v>1006</v>
      </c>
      <c r="C201" s="19" t="s">
        <v>13</v>
      </c>
      <c r="D201" s="26">
        <v>36.18</v>
      </c>
      <c r="E201" s="21">
        <v>29</v>
      </c>
      <c r="F201" s="143">
        <f t="shared" si="12"/>
        <v>1049.22</v>
      </c>
      <c r="G201" s="21">
        <v>5</v>
      </c>
      <c r="H201" s="143">
        <f t="shared" si="13"/>
        <v>180.9</v>
      </c>
      <c r="I201" s="21">
        <v>20</v>
      </c>
      <c r="J201" s="143">
        <f t="shared" si="14"/>
        <v>723.6</v>
      </c>
      <c r="K201" s="21">
        <v>25</v>
      </c>
      <c r="L201" s="143">
        <f t="shared" si="15"/>
        <v>904.5</v>
      </c>
      <c r="M201" s="165">
        <f t="shared" si="16"/>
        <v>79</v>
      </c>
      <c r="N201" s="165">
        <f t="shared" si="17"/>
        <v>2858.22</v>
      </c>
    </row>
    <row r="202" spans="1:14" ht="30" customHeight="1">
      <c r="A202" s="78" t="s">
        <v>944</v>
      </c>
      <c r="B202" s="186" t="s">
        <v>933</v>
      </c>
      <c r="C202" s="187"/>
      <c r="D202" s="188"/>
      <c r="E202" s="179">
        <f>SUM(F11:F201)</f>
        <v>20794.480000000007</v>
      </c>
      <c r="F202" s="183"/>
      <c r="G202" s="179">
        <f>SUM(H11:H201)</f>
        <v>9044.939999999999</v>
      </c>
      <c r="H202" s="183"/>
      <c r="I202" s="179">
        <f>SUM(J11:J201)</f>
        <v>38754.40000000001</v>
      </c>
      <c r="J202" s="183"/>
      <c r="K202" s="198">
        <f>SUM(L11:L201)</f>
        <v>49483.97000000002</v>
      </c>
      <c r="L202" s="179"/>
      <c r="M202" s="201">
        <f>SUM(N11:N201)</f>
        <v>118077.78999999998</v>
      </c>
      <c r="N202" s="201"/>
    </row>
    <row r="203" spans="2:14" ht="31.5" customHeight="1">
      <c r="B203" s="61"/>
      <c r="C203" s="45"/>
      <c r="D203" s="46"/>
      <c r="E203" s="45"/>
      <c r="F203" s="45"/>
      <c r="G203" s="98"/>
      <c r="H203" s="98"/>
      <c r="I203" s="98"/>
      <c r="J203" s="98"/>
      <c r="K203" s="98"/>
      <c r="L203" s="98"/>
      <c r="M203" s="168"/>
      <c r="N203" s="168"/>
    </row>
    <row r="204" spans="1:14" ht="30" customHeight="1">
      <c r="A204" s="65">
        <v>2</v>
      </c>
      <c r="B204" s="63" t="s">
        <v>932</v>
      </c>
      <c r="C204" s="45"/>
      <c r="D204" s="46"/>
      <c r="E204" s="190" t="str">
        <f>E8</f>
        <v>L/R-D LOS ROSALES</v>
      </c>
      <c r="F204" s="191"/>
      <c r="G204" s="190" t="str">
        <f>G8</f>
        <v>L/R-D MINA DE COROTU</v>
      </c>
      <c r="H204" s="191"/>
      <c r="I204" s="190" t="str">
        <f>I8</f>
        <v>L/R-D LOS POTREROS</v>
      </c>
      <c r="J204" s="191"/>
      <c r="K204" s="214" t="str">
        <f>K8</f>
        <v>L/R-D PAVON CHIPE</v>
      </c>
      <c r="L204" s="190"/>
      <c r="M204" s="204" t="str">
        <f>M8</f>
        <v>TOTAL</v>
      </c>
      <c r="N204" s="204"/>
    </row>
    <row r="205" spans="1:14" ht="33">
      <c r="A205" s="17">
        <v>1</v>
      </c>
      <c r="B205" s="85" t="s">
        <v>972</v>
      </c>
      <c r="C205" s="17" t="s">
        <v>1024</v>
      </c>
      <c r="D205" s="26">
        <v>2.09</v>
      </c>
      <c r="E205" s="21">
        <v>38</v>
      </c>
      <c r="F205" s="143">
        <f>+ROUND(E205*D205,2)</f>
        <v>79.42</v>
      </c>
      <c r="G205" s="21">
        <v>10</v>
      </c>
      <c r="H205" s="143">
        <f>G205*D205</f>
        <v>20.9</v>
      </c>
      <c r="I205" s="21">
        <v>38</v>
      </c>
      <c r="J205" s="143">
        <f>I205*D205</f>
        <v>79.41999999999999</v>
      </c>
      <c r="K205" s="21">
        <v>67</v>
      </c>
      <c r="L205" s="143">
        <f>K205*D205</f>
        <v>140.03</v>
      </c>
      <c r="M205" s="165">
        <f>+E205+G205+I205+K205</f>
        <v>153</v>
      </c>
      <c r="N205" s="165">
        <f>M205*D205</f>
        <v>319.77</v>
      </c>
    </row>
    <row r="206" spans="1:14" ht="33">
      <c r="A206" s="17">
        <v>2</v>
      </c>
      <c r="B206" s="85" t="s">
        <v>973</v>
      </c>
      <c r="C206" s="51" t="s">
        <v>974</v>
      </c>
      <c r="D206" s="26">
        <v>43.22</v>
      </c>
      <c r="E206" s="21">
        <v>1</v>
      </c>
      <c r="F206" s="143">
        <f aca="true" t="shared" si="18" ref="F206:F269">+ROUND(E206*D206,2)</f>
        <v>43.22</v>
      </c>
      <c r="G206" s="21">
        <v>1</v>
      </c>
      <c r="H206" s="143">
        <f aca="true" t="shared" si="19" ref="H206:H269">G206*D206</f>
        <v>43.22</v>
      </c>
      <c r="I206" s="21">
        <v>1</v>
      </c>
      <c r="J206" s="143">
        <f aca="true" t="shared" si="20" ref="J206:J269">I206*D206</f>
        <v>43.22</v>
      </c>
      <c r="K206" s="21">
        <v>1</v>
      </c>
      <c r="L206" s="143">
        <f aca="true" t="shared" si="21" ref="L206:L269">K206*D206</f>
        <v>43.22</v>
      </c>
      <c r="M206" s="165">
        <f aca="true" t="shared" si="22" ref="M206:M269">+E206+G206+I206+K206</f>
        <v>4</v>
      </c>
      <c r="N206" s="165">
        <f aca="true" t="shared" si="23" ref="N206:N269">M206*D206</f>
        <v>172.88</v>
      </c>
    </row>
    <row r="207" spans="1:14" ht="33">
      <c r="A207" s="17">
        <v>3</v>
      </c>
      <c r="B207" s="85" t="s">
        <v>976</v>
      </c>
      <c r="C207" s="51" t="s">
        <v>977</v>
      </c>
      <c r="D207" s="26">
        <v>15.93</v>
      </c>
      <c r="E207" s="21">
        <v>1</v>
      </c>
      <c r="F207" s="143">
        <f t="shared" si="18"/>
        <v>15.93</v>
      </c>
      <c r="G207" s="21">
        <v>1</v>
      </c>
      <c r="H207" s="143">
        <f t="shared" si="19"/>
        <v>15.93</v>
      </c>
      <c r="I207" s="21">
        <v>1</v>
      </c>
      <c r="J207" s="143">
        <f t="shared" si="20"/>
        <v>15.93</v>
      </c>
      <c r="K207" s="21">
        <v>1</v>
      </c>
      <c r="L207" s="143">
        <f t="shared" si="21"/>
        <v>15.93</v>
      </c>
      <c r="M207" s="165">
        <f t="shared" si="22"/>
        <v>4</v>
      </c>
      <c r="N207" s="165">
        <f t="shared" si="23"/>
        <v>63.72</v>
      </c>
    </row>
    <row r="208" spans="1:14" ht="33">
      <c r="A208" s="17">
        <v>4</v>
      </c>
      <c r="B208" s="85" t="s">
        <v>978</v>
      </c>
      <c r="C208" s="51" t="s">
        <v>13</v>
      </c>
      <c r="D208" s="26">
        <v>5.31</v>
      </c>
      <c r="E208" s="21">
        <v>2</v>
      </c>
      <c r="F208" s="143">
        <f t="shared" si="18"/>
        <v>10.62</v>
      </c>
      <c r="G208" s="21">
        <v>1</v>
      </c>
      <c r="H208" s="143">
        <f t="shared" si="19"/>
        <v>5.31</v>
      </c>
      <c r="I208" s="21">
        <v>9</v>
      </c>
      <c r="J208" s="143">
        <f t="shared" si="20"/>
        <v>47.79</v>
      </c>
      <c r="K208" s="21">
        <v>4</v>
      </c>
      <c r="L208" s="143">
        <f t="shared" si="21"/>
        <v>21.24</v>
      </c>
      <c r="M208" s="165">
        <f t="shared" si="22"/>
        <v>16</v>
      </c>
      <c r="N208" s="165">
        <f t="shared" si="23"/>
        <v>84.96</v>
      </c>
    </row>
    <row r="209" spans="1:14" ht="16.5">
      <c r="A209" s="17">
        <v>5</v>
      </c>
      <c r="B209" s="85" t="s">
        <v>1337</v>
      </c>
      <c r="C209" s="54" t="s">
        <v>1177</v>
      </c>
      <c r="D209" s="26">
        <v>232.73</v>
      </c>
      <c r="E209" s="53">
        <v>0.18</v>
      </c>
      <c r="F209" s="143">
        <f t="shared" si="18"/>
        <v>41.89</v>
      </c>
      <c r="G209" s="21"/>
      <c r="H209" s="143">
        <f t="shared" si="19"/>
        <v>0</v>
      </c>
      <c r="I209" s="21">
        <v>0.8</v>
      </c>
      <c r="J209" s="143">
        <f t="shared" si="20"/>
        <v>186.184</v>
      </c>
      <c r="K209" s="21">
        <v>0.64</v>
      </c>
      <c r="L209" s="143">
        <f t="shared" si="21"/>
        <v>148.9472</v>
      </c>
      <c r="M209" s="165">
        <f t="shared" si="22"/>
        <v>1.62</v>
      </c>
      <c r="N209" s="165">
        <f t="shared" si="23"/>
        <v>377.0226</v>
      </c>
    </row>
    <row r="210" spans="1:14" ht="16.5" hidden="1">
      <c r="A210" s="17">
        <v>6</v>
      </c>
      <c r="B210" s="85" t="s">
        <v>1338</v>
      </c>
      <c r="C210" s="54" t="s">
        <v>1177</v>
      </c>
      <c r="D210" s="26">
        <v>116.03</v>
      </c>
      <c r="E210" s="53"/>
      <c r="F210" s="143">
        <f t="shared" si="18"/>
        <v>0</v>
      </c>
      <c r="G210" s="21"/>
      <c r="H210" s="143">
        <f t="shared" si="19"/>
        <v>0</v>
      </c>
      <c r="I210" s="21"/>
      <c r="J210" s="143">
        <f t="shared" si="20"/>
        <v>0</v>
      </c>
      <c r="K210" s="21"/>
      <c r="L210" s="143">
        <f t="shared" si="21"/>
        <v>0</v>
      </c>
      <c r="M210" s="165">
        <f t="shared" si="22"/>
        <v>0</v>
      </c>
      <c r="N210" s="165">
        <f t="shared" si="23"/>
        <v>0</v>
      </c>
    </row>
    <row r="211" spans="1:14" ht="33">
      <c r="A211" s="17">
        <v>7</v>
      </c>
      <c r="B211" s="85" t="s">
        <v>1339</v>
      </c>
      <c r="C211" s="54" t="s">
        <v>1177</v>
      </c>
      <c r="D211" s="26">
        <v>120.57</v>
      </c>
      <c r="E211" s="53">
        <v>0.44</v>
      </c>
      <c r="F211" s="143">
        <f t="shared" si="18"/>
        <v>53.05</v>
      </c>
      <c r="G211" s="21"/>
      <c r="H211" s="143">
        <f t="shared" si="19"/>
        <v>0</v>
      </c>
      <c r="I211" s="21"/>
      <c r="J211" s="143">
        <f t="shared" si="20"/>
        <v>0</v>
      </c>
      <c r="K211" s="21"/>
      <c r="L211" s="143">
        <f t="shared" si="21"/>
        <v>0</v>
      </c>
      <c r="M211" s="165">
        <f t="shared" si="22"/>
        <v>0.44</v>
      </c>
      <c r="N211" s="165">
        <f t="shared" si="23"/>
        <v>53.050799999999995</v>
      </c>
    </row>
    <row r="212" spans="1:14" ht="16.5">
      <c r="A212" s="17">
        <v>8</v>
      </c>
      <c r="B212" s="85" t="s">
        <v>1340</v>
      </c>
      <c r="C212" s="54" t="s">
        <v>1177</v>
      </c>
      <c r="D212" s="26">
        <v>163.98</v>
      </c>
      <c r="E212" s="53"/>
      <c r="F212" s="143">
        <f t="shared" si="18"/>
        <v>0</v>
      </c>
      <c r="G212" s="21">
        <v>0.73</v>
      </c>
      <c r="H212" s="143">
        <f t="shared" si="19"/>
        <v>119.70539999999998</v>
      </c>
      <c r="I212" s="21">
        <v>2.5</v>
      </c>
      <c r="J212" s="143">
        <f t="shared" si="20"/>
        <v>409.95</v>
      </c>
      <c r="K212" s="21">
        <v>1.54</v>
      </c>
      <c r="L212" s="143">
        <f t="shared" si="21"/>
        <v>252.5292</v>
      </c>
      <c r="M212" s="165">
        <f t="shared" si="22"/>
        <v>4.77</v>
      </c>
      <c r="N212" s="165">
        <f t="shared" si="23"/>
        <v>782.1845999999999</v>
      </c>
    </row>
    <row r="213" spans="1:14" ht="16.5">
      <c r="A213" s="17">
        <v>9</v>
      </c>
      <c r="B213" s="85" t="s">
        <v>1209</v>
      </c>
      <c r="C213" s="54" t="s">
        <v>1094</v>
      </c>
      <c r="D213" s="26">
        <v>15.11</v>
      </c>
      <c r="E213" s="53">
        <v>9</v>
      </c>
      <c r="F213" s="143">
        <f t="shared" si="18"/>
        <v>135.99</v>
      </c>
      <c r="G213" s="21">
        <v>5</v>
      </c>
      <c r="H213" s="143">
        <f t="shared" si="19"/>
        <v>75.55</v>
      </c>
      <c r="I213" s="21">
        <v>18</v>
      </c>
      <c r="J213" s="143">
        <f t="shared" si="20"/>
        <v>271.98</v>
      </c>
      <c r="K213" s="21">
        <v>45</v>
      </c>
      <c r="L213" s="143">
        <f t="shared" si="21"/>
        <v>679.9499999999999</v>
      </c>
      <c r="M213" s="165">
        <f t="shared" si="22"/>
        <v>77</v>
      </c>
      <c r="N213" s="165">
        <f t="shared" si="23"/>
        <v>1163.47</v>
      </c>
    </row>
    <row r="214" spans="1:14" ht="16.5" hidden="1">
      <c r="A214" s="17">
        <v>10</v>
      </c>
      <c r="B214" s="85" t="s">
        <v>1210</v>
      </c>
      <c r="C214" s="54" t="s">
        <v>1094</v>
      </c>
      <c r="D214" s="26">
        <v>25.18</v>
      </c>
      <c r="E214" s="53"/>
      <c r="F214" s="143">
        <f t="shared" si="18"/>
        <v>0</v>
      </c>
      <c r="G214" s="21"/>
      <c r="H214" s="143">
        <f t="shared" si="19"/>
        <v>0</v>
      </c>
      <c r="I214" s="21"/>
      <c r="J214" s="143">
        <f t="shared" si="20"/>
        <v>0</v>
      </c>
      <c r="K214" s="21"/>
      <c r="L214" s="143">
        <f t="shared" si="21"/>
        <v>0</v>
      </c>
      <c r="M214" s="165">
        <f t="shared" si="22"/>
        <v>0</v>
      </c>
      <c r="N214" s="165">
        <f t="shared" si="23"/>
        <v>0</v>
      </c>
    </row>
    <row r="215" spans="1:14" ht="16.5">
      <c r="A215" s="17">
        <v>11</v>
      </c>
      <c r="B215" s="85" t="s">
        <v>1211</v>
      </c>
      <c r="C215" s="54" t="s">
        <v>1094</v>
      </c>
      <c r="D215" s="26">
        <v>48.74</v>
      </c>
      <c r="E215" s="53">
        <v>2</v>
      </c>
      <c r="F215" s="143">
        <f t="shared" si="18"/>
        <v>97.48</v>
      </c>
      <c r="G215" s="21"/>
      <c r="H215" s="143">
        <f t="shared" si="19"/>
        <v>0</v>
      </c>
      <c r="I215" s="21">
        <v>1</v>
      </c>
      <c r="J215" s="143">
        <f t="shared" si="20"/>
        <v>48.74</v>
      </c>
      <c r="K215" s="21">
        <v>4</v>
      </c>
      <c r="L215" s="143">
        <f t="shared" si="21"/>
        <v>194.96</v>
      </c>
      <c r="M215" s="165">
        <f t="shared" si="22"/>
        <v>7</v>
      </c>
      <c r="N215" s="165">
        <f t="shared" si="23"/>
        <v>341.18</v>
      </c>
    </row>
    <row r="216" spans="1:14" ht="16.5" hidden="1">
      <c r="A216" s="17">
        <v>12</v>
      </c>
      <c r="B216" s="85" t="s">
        <v>1212</v>
      </c>
      <c r="C216" s="54" t="s">
        <v>1094</v>
      </c>
      <c r="D216" s="26">
        <v>74.91</v>
      </c>
      <c r="E216" s="53"/>
      <c r="F216" s="143">
        <f t="shared" si="18"/>
        <v>0</v>
      </c>
      <c r="G216" s="21"/>
      <c r="H216" s="143">
        <f t="shared" si="19"/>
        <v>0</v>
      </c>
      <c r="I216" s="21"/>
      <c r="J216" s="143">
        <f t="shared" si="20"/>
        <v>0</v>
      </c>
      <c r="K216" s="21"/>
      <c r="L216" s="143">
        <f t="shared" si="21"/>
        <v>0</v>
      </c>
      <c r="M216" s="165">
        <f t="shared" si="22"/>
        <v>0</v>
      </c>
      <c r="N216" s="165">
        <f t="shared" si="23"/>
        <v>0</v>
      </c>
    </row>
    <row r="217" spans="1:14" ht="16.5">
      <c r="A217" s="17">
        <v>13</v>
      </c>
      <c r="B217" s="85" t="s">
        <v>1149</v>
      </c>
      <c r="C217" s="54" t="s">
        <v>13</v>
      </c>
      <c r="D217" s="26">
        <v>31.8</v>
      </c>
      <c r="E217" s="53">
        <v>9</v>
      </c>
      <c r="F217" s="143">
        <f t="shared" si="18"/>
        <v>286.2</v>
      </c>
      <c r="G217" s="21">
        <v>5</v>
      </c>
      <c r="H217" s="143">
        <f t="shared" si="19"/>
        <v>159</v>
      </c>
      <c r="I217" s="21">
        <v>18</v>
      </c>
      <c r="J217" s="143">
        <f t="shared" si="20"/>
        <v>572.4</v>
      </c>
      <c r="K217" s="21">
        <v>45</v>
      </c>
      <c r="L217" s="143">
        <f t="shared" si="21"/>
        <v>1431</v>
      </c>
      <c r="M217" s="165">
        <f t="shared" si="22"/>
        <v>77</v>
      </c>
      <c r="N217" s="165">
        <f t="shared" si="23"/>
        <v>2448.6</v>
      </c>
    </row>
    <row r="218" spans="1:14" ht="16.5" hidden="1">
      <c r="A218" s="17">
        <v>14</v>
      </c>
      <c r="B218" s="85" t="s">
        <v>1150</v>
      </c>
      <c r="C218" s="54" t="s">
        <v>13</v>
      </c>
      <c r="D218" s="26">
        <v>47.15</v>
      </c>
      <c r="E218" s="53"/>
      <c r="F218" s="143">
        <f t="shared" si="18"/>
        <v>0</v>
      </c>
      <c r="G218" s="21"/>
      <c r="H218" s="143">
        <f t="shared" si="19"/>
        <v>0</v>
      </c>
      <c r="I218" s="21"/>
      <c r="J218" s="143">
        <f t="shared" si="20"/>
        <v>0</v>
      </c>
      <c r="K218" s="21"/>
      <c r="L218" s="143">
        <f t="shared" si="21"/>
        <v>0</v>
      </c>
      <c r="M218" s="165">
        <f t="shared" si="22"/>
        <v>0</v>
      </c>
      <c r="N218" s="165">
        <f t="shared" si="23"/>
        <v>0</v>
      </c>
    </row>
    <row r="219" spans="1:14" ht="33">
      <c r="A219" s="17">
        <v>15</v>
      </c>
      <c r="B219" s="85" t="s">
        <v>1151</v>
      </c>
      <c r="C219" s="54" t="s">
        <v>13</v>
      </c>
      <c r="D219" s="26">
        <v>179.27</v>
      </c>
      <c r="E219" s="53">
        <v>1</v>
      </c>
      <c r="F219" s="143">
        <f t="shared" si="18"/>
        <v>179.27</v>
      </c>
      <c r="G219" s="21">
        <v>1</v>
      </c>
      <c r="H219" s="143">
        <f t="shared" si="19"/>
        <v>179.27</v>
      </c>
      <c r="I219" s="21">
        <v>1</v>
      </c>
      <c r="J219" s="143">
        <f t="shared" si="20"/>
        <v>179.27</v>
      </c>
      <c r="K219" s="21">
        <v>2</v>
      </c>
      <c r="L219" s="143">
        <f t="shared" si="21"/>
        <v>358.54</v>
      </c>
      <c r="M219" s="165">
        <f t="shared" si="22"/>
        <v>5</v>
      </c>
      <c r="N219" s="165">
        <f t="shared" si="23"/>
        <v>896.35</v>
      </c>
    </row>
    <row r="220" spans="1:14" ht="16.5" hidden="1">
      <c r="A220" s="17">
        <v>16</v>
      </c>
      <c r="B220" s="85" t="s">
        <v>1152</v>
      </c>
      <c r="C220" s="54" t="s">
        <v>13</v>
      </c>
      <c r="D220" s="26">
        <v>252.85</v>
      </c>
      <c r="E220" s="53"/>
      <c r="F220" s="143">
        <f t="shared" si="18"/>
        <v>0</v>
      </c>
      <c r="G220" s="21"/>
      <c r="H220" s="143">
        <f t="shared" si="19"/>
        <v>0</v>
      </c>
      <c r="I220" s="21"/>
      <c r="J220" s="143">
        <f t="shared" si="20"/>
        <v>0</v>
      </c>
      <c r="K220" s="21"/>
      <c r="L220" s="143">
        <f t="shared" si="21"/>
        <v>0</v>
      </c>
      <c r="M220" s="165">
        <f t="shared" si="22"/>
        <v>0</v>
      </c>
      <c r="N220" s="165">
        <f t="shared" si="23"/>
        <v>0</v>
      </c>
    </row>
    <row r="221" spans="1:14" ht="33">
      <c r="A221" s="17">
        <v>17</v>
      </c>
      <c r="B221" s="85" t="s">
        <v>1153</v>
      </c>
      <c r="C221" s="54" t="s">
        <v>13</v>
      </c>
      <c r="D221" s="26">
        <v>59.85</v>
      </c>
      <c r="E221" s="53">
        <v>1</v>
      </c>
      <c r="F221" s="143">
        <f t="shared" si="18"/>
        <v>59.85</v>
      </c>
      <c r="G221" s="21">
        <v>1</v>
      </c>
      <c r="H221" s="143">
        <f t="shared" si="19"/>
        <v>59.85</v>
      </c>
      <c r="I221" s="21">
        <v>1</v>
      </c>
      <c r="J221" s="143">
        <f t="shared" si="20"/>
        <v>59.85</v>
      </c>
      <c r="K221" s="21">
        <v>2</v>
      </c>
      <c r="L221" s="143">
        <f t="shared" si="21"/>
        <v>119.7</v>
      </c>
      <c r="M221" s="165">
        <f t="shared" si="22"/>
        <v>5</v>
      </c>
      <c r="N221" s="165">
        <f t="shared" si="23"/>
        <v>299.25</v>
      </c>
    </row>
    <row r="222" spans="1:14" ht="33" hidden="1">
      <c r="A222" s="17">
        <v>18</v>
      </c>
      <c r="B222" s="85" t="s">
        <v>1154</v>
      </c>
      <c r="C222" s="54" t="s">
        <v>13</v>
      </c>
      <c r="D222" s="26">
        <v>64.09</v>
      </c>
      <c r="E222" s="53"/>
      <c r="F222" s="143">
        <f t="shared" si="18"/>
        <v>0</v>
      </c>
      <c r="G222" s="21"/>
      <c r="H222" s="143">
        <f t="shared" si="19"/>
        <v>0</v>
      </c>
      <c r="I222" s="21"/>
      <c r="J222" s="143">
        <f t="shared" si="20"/>
        <v>0</v>
      </c>
      <c r="K222" s="21"/>
      <c r="L222" s="143">
        <f t="shared" si="21"/>
        <v>0</v>
      </c>
      <c r="M222" s="165">
        <f t="shared" si="22"/>
        <v>0</v>
      </c>
      <c r="N222" s="165">
        <f t="shared" si="23"/>
        <v>0</v>
      </c>
    </row>
    <row r="223" spans="1:14" ht="33" hidden="1">
      <c r="A223" s="17">
        <v>19</v>
      </c>
      <c r="B223" s="85" t="s">
        <v>1155</v>
      </c>
      <c r="C223" s="54" t="s">
        <v>13</v>
      </c>
      <c r="D223" s="26">
        <v>96.14</v>
      </c>
      <c r="E223" s="53"/>
      <c r="F223" s="143">
        <f t="shared" si="18"/>
        <v>0</v>
      </c>
      <c r="G223" s="21"/>
      <c r="H223" s="143">
        <f t="shared" si="19"/>
        <v>0</v>
      </c>
      <c r="I223" s="21"/>
      <c r="J223" s="143">
        <f t="shared" si="20"/>
        <v>0</v>
      </c>
      <c r="K223" s="21"/>
      <c r="L223" s="143">
        <f t="shared" si="21"/>
        <v>0</v>
      </c>
      <c r="M223" s="165">
        <f t="shared" si="22"/>
        <v>0</v>
      </c>
      <c r="N223" s="165">
        <f t="shared" si="23"/>
        <v>0</v>
      </c>
    </row>
    <row r="224" spans="1:14" ht="16.5">
      <c r="A224" s="17">
        <v>20</v>
      </c>
      <c r="B224" s="85" t="s">
        <v>1156</v>
      </c>
      <c r="C224" s="54" t="s">
        <v>13</v>
      </c>
      <c r="D224" s="26">
        <v>19.08</v>
      </c>
      <c r="E224" s="53">
        <v>2</v>
      </c>
      <c r="F224" s="143">
        <f t="shared" si="18"/>
        <v>38.16</v>
      </c>
      <c r="G224" s="21"/>
      <c r="H224" s="143">
        <f t="shared" si="19"/>
        <v>0</v>
      </c>
      <c r="I224" s="21">
        <v>10</v>
      </c>
      <c r="J224" s="143">
        <f t="shared" si="20"/>
        <v>190.79999999999998</v>
      </c>
      <c r="K224" s="21">
        <v>1</v>
      </c>
      <c r="L224" s="143">
        <f t="shared" si="21"/>
        <v>19.08</v>
      </c>
      <c r="M224" s="165">
        <f t="shared" si="22"/>
        <v>13</v>
      </c>
      <c r="N224" s="165">
        <f t="shared" si="23"/>
        <v>248.03999999999996</v>
      </c>
    </row>
    <row r="225" spans="1:14" ht="16.5" hidden="1">
      <c r="A225" s="17">
        <v>21</v>
      </c>
      <c r="B225" s="85" t="s">
        <v>1157</v>
      </c>
      <c r="C225" s="54" t="s">
        <v>13</v>
      </c>
      <c r="D225" s="26">
        <v>28.29</v>
      </c>
      <c r="E225" s="53"/>
      <c r="F225" s="143">
        <f t="shared" si="18"/>
        <v>0</v>
      </c>
      <c r="G225" s="21"/>
      <c r="H225" s="143">
        <f t="shared" si="19"/>
        <v>0</v>
      </c>
      <c r="I225" s="21"/>
      <c r="J225" s="143">
        <f t="shared" si="20"/>
        <v>0</v>
      </c>
      <c r="K225" s="21"/>
      <c r="L225" s="143">
        <f t="shared" si="21"/>
        <v>0</v>
      </c>
      <c r="M225" s="165">
        <f t="shared" si="22"/>
        <v>0</v>
      </c>
      <c r="N225" s="165">
        <f t="shared" si="23"/>
        <v>0</v>
      </c>
    </row>
    <row r="226" spans="1:14" ht="16.5" hidden="1">
      <c r="A226" s="17">
        <v>22</v>
      </c>
      <c r="B226" s="85" t="s">
        <v>1158</v>
      </c>
      <c r="C226" s="54" t="s">
        <v>13</v>
      </c>
      <c r="D226" s="26">
        <v>107.56</v>
      </c>
      <c r="E226" s="53"/>
      <c r="F226" s="143">
        <f t="shared" si="18"/>
        <v>0</v>
      </c>
      <c r="G226" s="21"/>
      <c r="H226" s="143">
        <f t="shared" si="19"/>
        <v>0</v>
      </c>
      <c r="I226" s="21"/>
      <c r="J226" s="143">
        <f t="shared" si="20"/>
        <v>0</v>
      </c>
      <c r="K226" s="21"/>
      <c r="L226" s="143">
        <f t="shared" si="21"/>
        <v>0</v>
      </c>
      <c r="M226" s="165">
        <f t="shared" si="22"/>
        <v>0</v>
      </c>
      <c r="N226" s="165">
        <f t="shared" si="23"/>
        <v>0</v>
      </c>
    </row>
    <row r="227" spans="1:14" ht="16.5" hidden="1">
      <c r="A227" s="17">
        <v>23</v>
      </c>
      <c r="B227" s="85" t="s">
        <v>1159</v>
      </c>
      <c r="C227" s="54" t="s">
        <v>13</v>
      </c>
      <c r="D227" s="26">
        <v>151.71</v>
      </c>
      <c r="E227" s="53"/>
      <c r="F227" s="143">
        <f t="shared" si="18"/>
        <v>0</v>
      </c>
      <c r="G227" s="21"/>
      <c r="H227" s="143">
        <f t="shared" si="19"/>
        <v>0</v>
      </c>
      <c r="I227" s="21"/>
      <c r="J227" s="143">
        <f t="shared" si="20"/>
        <v>0</v>
      </c>
      <c r="K227" s="21"/>
      <c r="L227" s="143">
        <f t="shared" si="21"/>
        <v>0</v>
      </c>
      <c r="M227" s="165">
        <f t="shared" si="22"/>
        <v>0</v>
      </c>
      <c r="N227" s="165">
        <f t="shared" si="23"/>
        <v>0</v>
      </c>
    </row>
    <row r="228" spans="1:14" ht="33" hidden="1">
      <c r="A228" s="17">
        <v>24</v>
      </c>
      <c r="B228" s="85" t="s">
        <v>1160</v>
      </c>
      <c r="C228" s="54" t="s">
        <v>13</v>
      </c>
      <c r="D228" s="26">
        <v>35.91</v>
      </c>
      <c r="E228" s="53"/>
      <c r="F228" s="143">
        <f t="shared" si="18"/>
        <v>0</v>
      </c>
      <c r="G228" s="21"/>
      <c r="H228" s="143">
        <f t="shared" si="19"/>
        <v>0</v>
      </c>
      <c r="I228" s="21"/>
      <c r="J228" s="143">
        <f t="shared" si="20"/>
        <v>0</v>
      </c>
      <c r="K228" s="21"/>
      <c r="L228" s="143">
        <f t="shared" si="21"/>
        <v>0</v>
      </c>
      <c r="M228" s="165">
        <f t="shared" si="22"/>
        <v>0</v>
      </c>
      <c r="N228" s="165">
        <f t="shared" si="23"/>
        <v>0</v>
      </c>
    </row>
    <row r="229" spans="1:14" ht="16.5" hidden="1">
      <c r="A229" s="17">
        <v>25</v>
      </c>
      <c r="B229" s="85" t="s">
        <v>1351</v>
      </c>
      <c r="C229" s="54" t="s">
        <v>13</v>
      </c>
      <c r="D229" s="26">
        <v>46.91</v>
      </c>
      <c r="E229" s="53"/>
      <c r="F229" s="143">
        <f t="shared" si="18"/>
        <v>0</v>
      </c>
      <c r="G229" s="21"/>
      <c r="H229" s="143">
        <f t="shared" si="19"/>
        <v>0</v>
      </c>
      <c r="I229" s="21"/>
      <c r="J229" s="143">
        <f t="shared" si="20"/>
        <v>0</v>
      </c>
      <c r="K229" s="21"/>
      <c r="L229" s="143">
        <f t="shared" si="21"/>
        <v>0</v>
      </c>
      <c r="M229" s="165">
        <f t="shared" si="22"/>
        <v>0</v>
      </c>
      <c r="N229" s="165">
        <f t="shared" si="23"/>
        <v>0</v>
      </c>
    </row>
    <row r="230" spans="1:14" ht="16.5" hidden="1">
      <c r="A230" s="17">
        <v>26</v>
      </c>
      <c r="B230" s="85" t="s">
        <v>1352</v>
      </c>
      <c r="C230" s="54" t="s">
        <v>13</v>
      </c>
      <c r="D230" s="26">
        <v>62.26</v>
      </c>
      <c r="E230" s="53"/>
      <c r="F230" s="143">
        <f t="shared" si="18"/>
        <v>0</v>
      </c>
      <c r="G230" s="21"/>
      <c r="H230" s="143">
        <f t="shared" si="19"/>
        <v>0</v>
      </c>
      <c r="I230" s="21"/>
      <c r="J230" s="143">
        <f t="shared" si="20"/>
        <v>0</v>
      </c>
      <c r="K230" s="21"/>
      <c r="L230" s="143">
        <f t="shared" si="21"/>
        <v>0</v>
      </c>
      <c r="M230" s="165">
        <f t="shared" si="22"/>
        <v>0</v>
      </c>
      <c r="N230" s="165">
        <f t="shared" si="23"/>
        <v>0</v>
      </c>
    </row>
    <row r="231" spans="1:14" ht="16.5" hidden="1">
      <c r="A231" s="17">
        <v>27</v>
      </c>
      <c r="B231" s="85" t="s">
        <v>1353</v>
      </c>
      <c r="C231" s="54" t="s">
        <v>13</v>
      </c>
      <c r="D231" s="26">
        <v>194.38</v>
      </c>
      <c r="E231" s="53"/>
      <c r="F231" s="143">
        <f t="shared" si="18"/>
        <v>0</v>
      </c>
      <c r="G231" s="21"/>
      <c r="H231" s="143">
        <f t="shared" si="19"/>
        <v>0</v>
      </c>
      <c r="I231" s="21"/>
      <c r="J231" s="143">
        <f t="shared" si="20"/>
        <v>0</v>
      </c>
      <c r="K231" s="21"/>
      <c r="L231" s="143">
        <f t="shared" si="21"/>
        <v>0</v>
      </c>
      <c r="M231" s="165">
        <f t="shared" si="22"/>
        <v>0</v>
      </c>
      <c r="N231" s="165">
        <f t="shared" si="23"/>
        <v>0</v>
      </c>
    </row>
    <row r="232" spans="1:14" ht="16.5" hidden="1">
      <c r="A232" s="17">
        <v>28</v>
      </c>
      <c r="B232" s="85" t="s">
        <v>1354</v>
      </c>
      <c r="C232" s="54" t="s">
        <v>13</v>
      </c>
      <c r="D232" s="26">
        <v>267.96</v>
      </c>
      <c r="E232" s="53"/>
      <c r="F232" s="143">
        <f t="shared" si="18"/>
        <v>0</v>
      </c>
      <c r="G232" s="21"/>
      <c r="H232" s="143">
        <f t="shared" si="19"/>
        <v>0</v>
      </c>
      <c r="I232" s="21"/>
      <c r="J232" s="143">
        <f t="shared" si="20"/>
        <v>0</v>
      </c>
      <c r="K232" s="21"/>
      <c r="L232" s="143">
        <f t="shared" si="21"/>
        <v>0</v>
      </c>
      <c r="M232" s="165">
        <f t="shared" si="22"/>
        <v>0</v>
      </c>
      <c r="N232" s="165">
        <f t="shared" si="23"/>
        <v>0</v>
      </c>
    </row>
    <row r="233" spans="1:14" ht="16.5">
      <c r="A233" s="17">
        <v>29</v>
      </c>
      <c r="B233" s="24" t="s">
        <v>1205</v>
      </c>
      <c r="C233" s="54" t="s">
        <v>1094</v>
      </c>
      <c r="D233" s="26">
        <v>15.11</v>
      </c>
      <c r="E233" s="53">
        <v>12</v>
      </c>
      <c r="F233" s="143">
        <f t="shared" si="18"/>
        <v>181.32</v>
      </c>
      <c r="G233" s="21">
        <v>7</v>
      </c>
      <c r="H233" s="143">
        <f t="shared" si="19"/>
        <v>105.77</v>
      </c>
      <c r="I233" s="21">
        <v>15</v>
      </c>
      <c r="J233" s="143">
        <f t="shared" si="20"/>
        <v>226.64999999999998</v>
      </c>
      <c r="K233" s="21">
        <v>26</v>
      </c>
      <c r="L233" s="143">
        <f t="shared" si="21"/>
        <v>392.86</v>
      </c>
      <c r="M233" s="165">
        <f t="shared" si="22"/>
        <v>60</v>
      </c>
      <c r="N233" s="165">
        <f t="shared" si="23"/>
        <v>906.5999999999999</v>
      </c>
    </row>
    <row r="234" spans="1:14" ht="16.5" hidden="1">
      <c r="A234" s="17">
        <v>30</v>
      </c>
      <c r="B234" s="24" t="s">
        <v>1206</v>
      </c>
      <c r="C234" s="54" t="s">
        <v>1094</v>
      </c>
      <c r="D234" s="26">
        <v>25.18</v>
      </c>
      <c r="E234" s="53"/>
      <c r="F234" s="143">
        <f t="shared" si="18"/>
        <v>0</v>
      </c>
      <c r="G234" s="21"/>
      <c r="H234" s="143">
        <f t="shared" si="19"/>
        <v>0</v>
      </c>
      <c r="I234" s="21"/>
      <c r="J234" s="143">
        <f t="shared" si="20"/>
        <v>0</v>
      </c>
      <c r="K234" s="21"/>
      <c r="L234" s="143">
        <f t="shared" si="21"/>
        <v>0</v>
      </c>
      <c r="M234" s="165">
        <f t="shared" si="22"/>
        <v>0</v>
      </c>
      <c r="N234" s="165">
        <f t="shared" si="23"/>
        <v>0</v>
      </c>
    </row>
    <row r="235" spans="1:14" ht="16.5">
      <c r="A235" s="17">
        <v>31</v>
      </c>
      <c r="B235" s="24" t="s">
        <v>1207</v>
      </c>
      <c r="C235" s="54" t="s">
        <v>1094</v>
      </c>
      <c r="D235" s="26">
        <v>48.74</v>
      </c>
      <c r="E235" s="53">
        <v>2</v>
      </c>
      <c r="F235" s="143">
        <f t="shared" si="18"/>
        <v>97.48</v>
      </c>
      <c r="G235" s="21"/>
      <c r="H235" s="143">
        <f t="shared" si="19"/>
        <v>0</v>
      </c>
      <c r="I235" s="21">
        <v>2</v>
      </c>
      <c r="J235" s="143">
        <f t="shared" si="20"/>
        <v>97.48</v>
      </c>
      <c r="K235" s="21">
        <v>3</v>
      </c>
      <c r="L235" s="143">
        <f t="shared" si="21"/>
        <v>146.22</v>
      </c>
      <c r="M235" s="165">
        <f t="shared" si="22"/>
        <v>7</v>
      </c>
      <c r="N235" s="165">
        <f t="shared" si="23"/>
        <v>341.18</v>
      </c>
    </row>
    <row r="236" spans="1:14" ht="16.5" hidden="1">
      <c r="A236" s="17">
        <v>32</v>
      </c>
      <c r="B236" s="24" t="s">
        <v>1208</v>
      </c>
      <c r="C236" s="54" t="s">
        <v>1094</v>
      </c>
      <c r="D236" s="26">
        <v>74.91</v>
      </c>
      <c r="E236" s="53"/>
      <c r="F236" s="143">
        <f t="shared" si="18"/>
        <v>0</v>
      </c>
      <c r="G236" s="21"/>
      <c r="H236" s="143">
        <f t="shared" si="19"/>
        <v>0</v>
      </c>
      <c r="I236" s="21"/>
      <c r="J236" s="143">
        <f t="shared" si="20"/>
        <v>0</v>
      </c>
      <c r="K236" s="21"/>
      <c r="L236" s="143">
        <f t="shared" si="21"/>
        <v>0</v>
      </c>
      <c r="M236" s="165">
        <f t="shared" si="22"/>
        <v>0</v>
      </c>
      <c r="N236" s="165">
        <f t="shared" si="23"/>
        <v>0</v>
      </c>
    </row>
    <row r="237" spans="1:14" ht="16.5">
      <c r="A237" s="17">
        <v>33</v>
      </c>
      <c r="B237" s="24" t="s">
        <v>295</v>
      </c>
      <c r="C237" s="54" t="s">
        <v>13</v>
      </c>
      <c r="D237" s="26">
        <v>7.91</v>
      </c>
      <c r="E237" s="53">
        <v>12</v>
      </c>
      <c r="F237" s="143">
        <f t="shared" si="18"/>
        <v>94.92</v>
      </c>
      <c r="G237" s="21">
        <v>7</v>
      </c>
      <c r="H237" s="143">
        <f t="shared" si="19"/>
        <v>55.370000000000005</v>
      </c>
      <c r="I237" s="21">
        <v>15</v>
      </c>
      <c r="J237" s="143">
        <f t="shared" si="20"/>
        <v>118.65</v>
      </c>
      <c r="K237" s="21">
        <v>26</v>
      </c>
      <c r="L237" s="143">
        <f t="shared" si="21"/>
        <v>205.66</v>
      </c>
      <c r="M237" s="165">
        <f t="shared" si="22"/>
        <v>60</v>
      </c>
      <c r="N237" s="165">
        <f t="shared" si="23"/>
        <v>474.6</v>
      </c>
    </row>
    <row r="238" spans="1:14" ht="33">
      <c r="A238" s="17">
        <v>34</v>
      </c>
      <c r="B238" s="86" t="s">
        <v>1213</v>
      </c>
      <c r="C238" s="54" t="s">
        <v>13</v>
      </c>
      <c r="D238" s="26">
        <v>14.4</v>
      </c>
      <c r="E238" s="53">
        <v>9</v>
      </c>
      <c r="F238" s="143">
        <f t="shared" si="18"/>
        <v>129.6</v>
      </c>
      <c r="G238" s="21">
        <v>7</v>
      </c>
      <c r="H238" s="143">
        <f t="shared" si="19"/>
        <v>100.8</v>
      </c>
      <c r="I238" s="21">
        <v>15</v>
      </c>
      <c r="J238" s="143">
        <f t="shared" si="20"/>
        <v>216</v>
      </c>
      <c r="K238" s="21">
        <v>15</v>
      </c>
      <c r="L238" s="143">
        <f t="shared" si="21"/>
        <v>216</v>
      </c>
      <c r="M238" s="165">
        <f t="shared" si="22"/>
        <v>46</v>
      </c>
      <c r="N238" s="165">
        <f t="shared" si="23"/>
        <v>662.4</v>
      </c>
    </row>
    <row r="239" spans="1:14" ht="33">
      <c r="A239" s="17">
        <v>35</v>
      </c>
      <c r="B239" s="86" t="s">
        <v>1214</v>
      </c>
      <c r="C239" s="54" t="s">
        <v>13</v>
      </c>
      <c r="D239" s="26">
        <v>18.68</v>
      </c>
      <c r="E239" s="53">
        <v>3</v>
      </c>
      <c r="F239" s="143">
        <f t="shared" si="18"/>
        <v>56.04</v>
      </c>
      <c r="G239" s="21"/>
      <c r="H239" s="143">
        <f t="shared" si="19"/>
        <v>0</v>
      </c>
      <c r="I239" s="21"/>
      <c r="J239" s="143">
        <f t="shared" si="20"/>
        <v>0</v>
      </c>
      <c r="K239" s="21">
        <v>11</v>
      </c>
      <c r="L239" s="143">
        <f t="shared" si="21"/>
        <v>205.48</v>
      </c>
      <c r="M239" s="165">
        <f t="shared" si="22"/>
        <v>14</v>
      </c>
      <c r="N239" s="165">
        <f t="shared" si="23"/>
        <v>261.52</v>
      </c>
    </row>
    <row r="240" spans="1:14" ht="33">
      <c r="A240" s="17">
        <v>36</v>
      </c>
      <c r="B240" s="86" t="s">
        <v>1215</v>
      </c>
      <c r="C240" s="54" t="s">
        <v>13</v>
      </c>
      <c r="D240" s="26">
        <v>15.43</v>
      </c>
      <c r="E240" s="53">
        <v>1</v>
      </c>
      <c r="F240" s="143">
        <f t="shared" si="18"/>
        <v>15.43</v>
      </c>
      <c r="G240" s="21"/>
      <c r="H240" s="143">
        <f t="shared" si="19"/>
        <v>0</v>
      </c>
      <c r="I240" s="21"/>
      <c r="J240" s="143">
        <f t="shared" si="20"/>
        <v>0</v>
      </c>
      <c r="K240" s="21"/>
      <c r="L240" s="143">
        <f t="shared" si="21"/>
        <v>0</v>
      </c>
      <c r="M240" s="165">
        <f t="shared" si="22"/>
        <v>1</v>
      </c>
      <c r="N240" s="165">
        <f t="shared" si="23"/>
        <v>15.43</v>
      </c>
    </row>
    <row r="241" spans="1:14" ht="33">
      <c r="A241" s="17">
        <v>37</v>
      </c>
      <c r="B241" s="86" t="s">
        <v>1216</v>
      </c>
      <c r="C241" s="54" t="s">
        <v>13</v>
      </c>
      <c r="D241" s="26">
        <v>18.1</v>
      </c>
      <c r="E241" s="53">
        <v>1</v>
      </c>
      <c r="F241" s="143">
        <f t="shared" si="18"/>
        <v>18.1</v>
      </c>
      <c r="G241" s="21"/>
      <c r="H241" s="143">
        <f t="shared" si="19"/>
        <v>0</v>
      </c>
      <c r="I241" s="21"/>
      <c r="J241" s="143">
        <f t="shared" si="20"/>
        <v>0</v>
      </c>
      <c r="K241" s="21"/>
      <c r="L241" s="143">
        <f t="shared" si="21"/>
        <v>0</v>
      </c>
      <c r="M241" s="165">
        <f t="shared" si="22"/>
        <v>1</v>
      </c>
      <c r="N241" s="165">
        <f t="shared" si="23"/>
        <v>18.1</v>
      </c>
    </row>
    <row r="242" spans="1:14" ht="33">
      <c r="A242" s="17">
        <v>38</v>
      </c>
      <c r="B242" s="86" t="s">
        <v>1217</v>
      </c>
      <c r="C242" s="54" t="s">
        <v>13</v>
      </c>
      <c r="D242" s="26">
        <v>14.01</v>
      </c>
      <c r="E242" s="53">
        <v>1</v>
      </c>
      <c r="F242" s="143">
        <f t="shared" si="18"/>
        <v>14.01</v>
      </c>
      <c r="G242" s="21"/>
      <c r="H242" s="143">
        <f t="shared" si="19"/>
        <v>0</v>
      </c>
      <c r="I242" s="21"/>
      <c r="J242" s="143">
        <f t="shared" si="20"/>
        <v>0</v>
      </c>
      <c r="K242" s="21"/>
      <c r="L242" s="143">
        <f t="shared" si="21"/>
        <v>0</v>
      </c>
      <c r="M242" s="165">
        <f t="shared" si="22"/>
        <v>1</v>
      </c>
      <c r="N242" s="165">
        <f t="shared" si="23"/>
        <v>14.01</v>
      </c>
    </row>
    <row r="243" spans="1:14" ht="33">
      <c r="A243" s="17">
        <v>39</v>
      </c>
      <c r="B243" s="86" t="s">
        <v>1218</v>
      </c>
      <c r="C243" s="54" t="s">
        <v>13</v>
      </c>
      <c r="D243" s="26">
        <v>16.93</v>
      </c>
      <c r="E243" s="53">
        <v>1</v>
      </c>
      <c r="F243" s="143">
        <f t="shared" si="18"/>
        <v>16.93</v>
      </c>
      <c r="G243" s="21"/>
      <c r="H243" s="143">
        <f t="shared" si="19"/>
        <v>0</v>
      </c>
      <c r="I243" s="21"/>
      <c r="J243" s="143">
        <f t="shared" si="20"/>
        <v>0</v>
      </c>
      <c r="K243" s="21"/>
      <c r="L243" s="143">
        <f t="shared" si="21"/>
        <v>0</v>
      </c>
      <c r="M243" s="165">
        <f t="shared" si="22"/>
        <v>1</v>
      </c>
      <c r="N243" s="165">
        <f t="shared" si="23"/>
        <v>16.93</v>
      </c>
    </row>
    <row r="244" spans="1:14" ht="33" hidden="1">
      <c r="A244" s="17">
        <v>40</v>
      </c>
      <c r="B244" s="86" t="s">
        <v>1219</v>
      </c>
      <c r="C244" s="54" t="s">
        <v>13</v>
      </c>
      <c r="D244" s="26">
        <v>17.51</v>
      </c>
      <c r="E244" s="53"/>
      <c r="F244" s="143">
        <f t="shared" si="18"/>
        <v>0</v>
      </c>
      <c r="G244" s="21"/>
      <c r="H244" s="143">
        <f t="shared" si="19"/>
        <v>0</v>
      </c>
      <c r="I244" s="21"/>
      <c r="J244" s="143">
        <f t="shared" si="20"/>
        <v>0</v>
      </c>
      <c r="K244" s="21"/>
      <c r="L244" s="143">
        <f t="shared" si="21"/>
        <v>0</v>
      </c>
      <c r="M244" s="165">
        <f t="shared" si="22"/>
        <v>0</v>
      </c>
      <c r="N244" s="165">
        <f t="shared" si="23"/>
        <v>0</v>
      </c>
    </row>
    <row r="245" spans="1:14" ht="33" hidden="1">
      <c r="A245" s="17">
        <v>41</v>
      </c>
      <c r="B245" s="86" t="s">
        <v>1220</v>
      </c>
      <c r="C245" s="54" t="s">
        <v>13</v>
      </c>
      <c r="D245" s="26">
        <v>18.39</v>
      </c>
      <c r="E245" s="53"/>
      <c r="F245" s="143">
        <f t="shared" si="18"/>
        <v>0</v>
      </c>
      <c r="G245" s="21"/>
      <c r="H245" s="143">
        <f t="shared" si="19"/>
        <v>0</v>
      </c>
      <c r="I245" s="21"/>
      <c r="J245" s="143">
        <f t="shared" si="20"/>
        <v>0</v>
      </c>
      <c r="K245" s="21"/>
      <c r="L245" s="143">
        <f t="shared" si="21"/>
        <v>0</v>
      </c>
      <c r="M245" s="165">
        <f t="shared" si="22"/>
        <v>0</v>
      </c>
      <c r="N245" s="165">
        <f t="shared" si="23"/>
        <v>0</v>
      </c>
    </row>
    <row r="246" spans="1:14" ht="16.5" hidden="1">
      <c r="A246" s="17">
        <v>42</v>
      </c>
      <c r="B246" s="86" t="s">
        <v>1221</v>
      </c>
      <c r="C246" s="54" t="s">
        <v>13</v>
      </c>
      <c r="D246" s="26">
        <v>7.2</v>
      </c>
      <c r="E246" s="53"/>
      <c r="F246" s="143">
        <f t="shared" si="18"/>
        <v>0</v>
      </c>
      <c r="G246" s="21"/>
      <c r="H246" s="143">
        <f t="shared" si="19"/>
        <v>0</v>
      </c>
      <c r="I246" s="21"/>
      <c r="J246" s="143">
        <f t="shared" si="20"/>
        <v>0</v>
      </c>
      <c r="K246" s="21"/>
      <c r="L246" s="143">
        <f t="shared" si="21"/>
        <v>0</v>
      </c>
      <c r="M246" s="165">
        <f t="shared" si="22"/>
        <v>0</v>
      </c>
      <c r="N246" s="165">
        <f t="shared" si="23"/>
        <v>0</v>
      </c>
    </row>
    <row r="247" spans="1:14" ht="16.5" hidden="1">
      <c r="A247" s="17">
        <v>43</v>
      </c>
      <c r="B247" s="86" t="s">
        <v>1222</v>
      </c>
      <c r="C247" s="54" t="s">
        <v>13</v>
      </c>
      <c r="D247" s="26">
        <v>9.34</v>
      </c>
      <c r="E247" s="53"/>
      <c r="F247" s="143">
        <f t="shared" si="18"/>
        <v>0</v>
      </c>
      <c r="G247" s="21"/>
      <c r="H247" s="143">
        <f t="shared" si="19"/>
        <v>0</v>
      </c>
      <c r="I247" s="21"/>
      <c r="J247" s="143">
        <f t="shared" si="20"/>
        <v>0</v>
      </c>
      <c r="K247" s="21"/>
      <c r="L247" s="143">
        <f t="shared" si="21"/>
        <v>0</v>
      </c>
      <c r="M247" s="165">
        <f t="shared" si="22"/>
        <v>0</v>
      </c>
      <c r="N247" s="165">
        <f t="shared" si="23"/>
        <v>0</v>
      </c>
    </row>
    <row r="248" spans="1:14" ht="16.5" hidden="1">
      <c r="A248" s="17">
        <v>44</v>
      </c>
      <c r="B248" s="86" t="s">
        <v>1223</v>
      </c>
      <c r="C248" s="54" t="s">
        <v>13</v>
      </c>
      <c r="D248" s="26">
        <v>7.72</v>
      </c>
      <c r="E248" s="53"/>
      <c r="F248" s="143">
        <f t="shared" si="18"/>
        <v>0</v>
      </c>
      <c r="G248" s="21"/>
      <c r="H248" s="143">
        <f t="shared" si="19"/>
        <v>0</v>
      </c>
      <c r="I248" s="21"/>
      <c r="J248" s="143">
        <f t="shared" si="20"/>
        <v>0</v>
      </c>
      <c r="K248" s="21"/>
      <c r="L248" s="143">
        <f t="shared" si="21"/>
        <v>0</v>
      </c>
      <c r="M248" s="165">
        <f t="shared" si="22"/>
        <v>0</v>
      </c>
      <c r="N248" s="165">
        <f t="shared" si="23"/>
        <v>0</v>
      </c>
    </row>
    <row r="249" spans="1:14" ht="16.5" hidden="1">
      <c r="A249" s="17">
        <v>45</v>
      </c>
      <c r="B249" s="86" t="s">
        <v>1224</v>
      </c>
      <c r="C249" s="54" t="s">
        <v>13</v>
      </c>
      <c r="D249" s="26">
        <v>9.05</v>
      </c>
      <c r="E249" s="53"/>
      <c r="F249" s="143">
        <f t="shared" si="18"/>
        <v>0</v>
      </c>
      <c r="G249" s="21"/>
      <c r="H249" s="143">
        <f t="shared" si="19"/>
        <v>0</v>
      </c>
      <c r="I249" s="21"/>
      <c r="J249" s="143">
        <f t="shared" si="20"/>
        <v>0</v>
      </c>
      <c r="K249" s="21"/>
      <c r="L249" s="143">
        <f t="shared" si="21"/>
        <v>0</v>
      </c>
      <c r="M249" s="165">
        <f t="shared" si="22"/>
        <v>0</v>
      </c>
      <c r="N249" s="165">
        <f t="shared" si="23"/>
        <v>0</v>
      </c>
    </row>
    <row r="250" spans="1:14" ht="16.5" hidden="1">
      <c r="A250" s="17">
        <v>46</v>
      </c>
      <c r="B250" s="86" t="s">
        <v>1225</v>
      </c>
      <c r="C250" s="54" t="s">
        <v>13</v>
      </c>
      <c r="D250" s="26">
        <v>7.01</v>
      </c>
      <c r="E250" s="53"/>
      <c r="F250" s="143">
        <f t="shared" si="18"/>
        <v>0</v>
      </c>
      <c r="G250" s="21"/>
      <c r="H250" s="143">
        <f t="shared" si="19"/>
        <v>0</v>
      </c>
      <c r="I250" s="21"/>
      <c r="J250" s="143">
        <f t="shared" si="20"/>
        <v>0</v>
      </c>
      <c r="K250" s="21"/>
      <c r="L250" s="143">
        <f t="shared" si="21"/>
        <v>0</v>
      </c>
      <c r="M250" s="165">
        <f t="shared" si="22"/>
        <v>0</v>
      </c>
      <c r="N250" s="165">
        <f t="shared" si="23"/>
        <v>0</v>
      </c>
    </row>
    <row r="251" spans="1:14" ht="16.5" hidden="1">
      <c r="A251" s="17">
        <v>47</v>
      </c>
      <c r="B251" s="86" t="s">
        <v>1226</v>
      </c>
      <c r="C251" s="54" t="s">
        <v>13</v>
      </c>
      <c r="D251" s="26">
        <v>8.47</v>
      </c>
      <c r="E251" s="53"/>
      <c r="F251" s="143">
        <f t="shared" si="18"/>
        <v>0</v>
      </c>
      <c r="G251" s="21"/>
      <c r="H251" s="143">
        <f t="shared" si="19"/>
        <v>0</v>
      </c>
      <c r="I251" s="21"/>
      <c r="J251" s="143">
        <f t="shared" si="20"/>
        <v>0</v>
      </c>
      <c r="K251" s="21"/>
      <c r="L251" s="143">
        <f t="shared" si="21"/>
        <v>0</v>
      </c>
      <c r="M251" s="165">
        <f t="shared" si="22"/>
        <v>0</v>
      </c>
      <c r="N251" s="165">
        <f t="shared" si="23"/>
        <v>0</v>
      </c>
    </row>
    <row r="252" spans="1:14" ht="16.5" hidden="1">
      <c r="A252" s="17">
        <v>48</v>
      </c>
      <c r="B252" s="86" t="s">
        <v>1227</v>
      </c>
      <c r="C252" s="54" t="s">
        <v>13</v>
      </c>
      <c r="D252" s="26">
        <v>8.76</v>
      </c>
      <c r="E252" s="53"/>
      <c r="F252" s="143">
        <f t="shared" si="18"/>
        <v>0</v>
      </c>
      <c r="G252" s="21"/>
      <c r="H252" s="143">
        <f t="shared" si="19"/>
        <v>0</v>
      </c>
      <c r="I252" s="21"/>
      <c r="J252" s="143">
        <f t="shared" si="20"/>
        <v>0</v>
      </c>
      <c r="K252" s="21"/>
      <c r="L252" s="143">
        <f t="shared" si="21"/>
        <v>0</v>
      </c>
      <c r="M252" s="165">
        <f t="shared" si="22"/>
        <v>0</v>
      </c>
      <c r="N252" s="165">
        <f t="shared" si="23"/>
        <v>0</v>
      </c>
    </row>
    <row r="253" spans="1:14" ht="16.5" hidden="1">
      <c r="A253" s="17">
        <v>49</v>
      </c>
      <c r="B253" s="86" t="s">
        <v>1228</v>
      </c>
      <c r="C253" s="54" t="s">
        <v>13</v>
      </c>
      <c r="D253" s="26">
        <v>9.2</v>
      </c>
      <c r="E253" s="53"/>
      <c r="F253" s="143">
        <f t="shared" si="18"/>
        <v>0</v>
      </c>
      <c r="G253" s="21"/>
      <c r="H253" s="143">
        <f t="shared" si="19"/>
        <v>0</v>
      </c>
      <c r="I253" s="21"/>
      <c r="J253" s="143">
        <f t="shared" si="20"/>
        <v>0</v>
      </c>
      <c r="K253" s="21"/>
      <c r="L253" s="143">
        <f t="shared" si="21"/>
        <v>0</v>
      </c>
      <c r="M253" s="165">
        <f t="shared" si="22"/>
        <v>0</v>
      </c>
      <c r="N253" s="165">
        <f t="shared" si="23"/>
        <v>0</v>
      </c>
    </row>
    <row r="254" spans="1:14" ht="16.5">
      <c r="A254" s="17">
        <v>50</v>
      </c>
      <c r="B254" s="24" t="s">
        <v>1285</v>
      </c>
      <c r="C254" s="54" t="s">
        <v>13</v>
      </c>
      <c r="D254" s="26">
        <v>8.94</v>
      </c>
      <c r="E254" s="53"/>
      <c r="F254" s="143">
        <f t="shared" si="18"/>
        <v>0</v>
      </c>
      <c r="G254" s="21">
        <v>2</v>
      </c>
      <c r="H254" s="143">
        <f t="shared" si="19"/>
        <v>17.88</v>
      </c>
      <c r="I254" s="21">
        <v>12</v>
      </c>
      <c r="J254" s="143">
        <f t="shared" si="20"/>
        <v>107.28</v>
      </c>
      <c r="K254" s="21"/>
      <c r="L254" s="143">
        <f t="shared" si="21"/>
        <v>0</v>
      </c>
      <c r="M254" s="165">
        <f t="shared" si="22"/>
        <v>14</v>
      </c>
      <c r="N254" s="165">
        <f t="shared" si="23"/>
        <v>125.16</v>
      </c>
    </row>
    <row r="255" spans="1:14" ht="16.5">
      <c r="A255" s="17">
        <v>51</v>
      </c>
      <c r="B255" s="24" t="s">
        <v>1286</v>
      </c>
      <c r="C255" s="54" t="s">
        <v>13</v>
      </c>
      <c r="D255" s="26">
        <v>12.55</v>
      </c>
      <c r="E255" s="53"/>
      <c r="F255" s="143">
        <f t="shared" si="18"/>
        <v>0</v>
      </c>
      <c r="G255" s="21"/>
      <c r="H255" s="143">
        <f t="shared" si="19"/>
        <v>0</v>
      </c>
      <c r="I255" s="21">
        <v>6</v>
      </c>
      <c r="J255" s="143">
        <f t="shared" si="20"/>
        <v>75.30000000000001</v>
      </c>
      <c r="K255" s="21">
        <v>2</v>
      </c>
      <c r="L255" s="143">
        <f t="shared" si="21"/>
        <v>25.1</v>
      </c>
      <c r="M255" s="165">
        <f t="shared" si="22"/>
        <v>8</v>
      </c>
      <c r="N255" s="165">
        <f t="shared" si="23"/>
        <v>100.4</v>
      </c>
    </row>
    <row r="256" spans="1:14" ht="16.5">
      <c r="A256" s="17">
        <v>52</v>
      </c>
      <c r="B256" s="24" t="s">
        <v>1287</v>
      </c>
      <c r="C256" s="54" t="s">
        <v>13</v>
      </c>
      <c r="D256" s="26">
        <v>15.59</v>
      </c>
      <c r="E256" s="53"/>
      <c r="F256" s="143">
        <f t="shared" si="18"/>
        <v>0</v>
      </c>
      <c r="G256" s="21">
        <v>2</v>
      </c>
      <c r="H256" s="143">
        <f t="shared" si="19"/>
        <v>31.18</v>
      </c>
      <c r="I256" s="21">
        <v>3</v>
      </c>
      <c r="J256" s="143">
        <f t="shared" si="20"/>
        <v>46.769999999999996</v>
      </c>
      <c r="K256" s="21">
        <v>1</v>
      </c>
      <c r="L256" s="143">
        <f t="shared" si="21"/>
        <v>15.59</v>
      </c>
      <c r="M256" s="165">
        <f t="shared" si="22"/>
        <v>6</v>
      </c>
      <c r="N256" s="165">
        <f t="shared" si="23"/>
        <v>93.53999999999999</v>
      </c>
    </row>
    <row r="257" spans="1:14" ht="16.5" hidden="1">
      <c r="A257" s="17">
        <v>53</v>
      </c>
      <c r="B257" s="24" t="s">
        <v>1288</v>
      </c>
      <c r="C257" s="54" t="s">
        <v>13</v>
      </c>
      <c r="D257" s="26">
        <v>18.25</v>
      </c>
      <c r="E257" s="53"/>
      <c r="F257" s="143">
        <f t="shared" si="18"/>
        <v>0</v>
      </c>
      <c r="G257" s="21"/>
      <c r="H257" s="143">
        <f t="shared" si="19"/>
        <v>0</v>
      </c>
      <c r="I257" s="21"/>
      <c r="J257" s="143">
        <f t="shared" si="20"/>
        <v>0</v>
      </c>
      <c r="K257" s="21"/>
      <c r="L257" s="143">
        <f t="shared" si="21"/>
        <v>0</v>
      </c>
      <c r="M257" s="165">
        <f t="shared" si="22"/>
        <v>0</v>
      </c>
      <c r="N257" s="165">
        <f t="shared" si="23"/>
        <v>0</v>
      </c>
    </row>
    <row r="258" spans="1:14" ht="16.5" hidden="1">
      <c r="A258" s="17">
        <v>54</v>
      </c>
      <c r="B258" s="24" t="s">
        <v>1289</v>
      </c>
      <c r="C258" s="54" t="s">
        <v>13</v>
      </c>
      <c r="D258" s="26">
        <v>20.91</v>
      </c>
      <c r="E258" s="53"/>
      <c r="F258" s="143">
        <f t="shared" si="18"/>
        <v>0</v>
      </c>
      <c r="G258" s="21"/>
      <c r="H258" s="143">
        <f t="shared" si="19"/>
        <v>0</v>
      </c>
      <c r="I258" s="21"/>
      <c r="J258" s="143">
        <f t="shared" si="20"/>
        <v>0</v>
      </c>
      <c r="K258" s="21"/>
      <c r="L258" s="143">
        <f t="shared" si="21"/>
        <v>0</v>
      </c>
      <c r="M258" s="165">
        <f t="shared" si="22"/>
        <v>0</v>
      </c>
      <c r="N258" s="165">
        <f t="shared" si="23"/>
        <v>0</v>
      </c>
    </row>
    <row r="259" spans="1:14" ht="16.5" hidden="1">
      <c r="A259" s="17">
        <v>55</v>
      </c>
      <c r="B259" s="24" t="s">
        <v>1290</v>
      </c>
      <c r="C259" s="54" t="s">
        <v>13</v>
      </c>
      <c r="D259" s="26">
        <v>22.81</v>
      </c>
      <c r="E259" s="53"/>
      <c r="F259" s="143">
        <f t="shared" si="18"/>
        <v>0</v>
      </c>
      <c r="G259" s="21"/>
      <c r="H259" s="143">
        <f t="shared" si="19"/>
        <v>0</v>
      </c>
      <c r="I259" s="21"/>
      <c r="J259" s="143">
        <f t="shared" si="20"/>
        <v>0</v>
      </c>
      <c r="K259" s="21"/>
      <c r="L259" s="143">
        <f t="shared" si="21"/>
        <v>0</v>
      </c>
      <c r="M259" s="165">
        <f t="shared" si="22"/>
        <v>0</v>
      </c>
      <c r="N259" s="165">
        <f t="shared" si="23"/>
        <v>0</v>
      </c>
    </row>
    <row r="260" spans="1:14" ht="16.5" hidden="1">
      <c r="A260" s="17">
        <v>56</v>
      </c>
      <c r="B260" s="24" t="s">
        <v>1291</v>
      </c>
      <c r="C260" s="54" t="s">
        <v>13</v>
      </c>
      <c r="D260" s="26">
        <v>23.84</v>
      </c>
      <c r="E260" s="53"/>
      <c r="F260" s="143">
        <f t="shared" si="18"/>
        <v>0</v>
      </c>
      <c r="G260" s="21"/>
      <c r="H260" s="143">
        <f t="shared" si="19"/>
        <v>0</v>
      </c>
      <c r="I260" s="21"/>
      <c r="J260" s="143">
        <f t="shared" si="20"/>
        <v>0</v>
      </c>
      <c r="K260" s="21"/>
      <c r="L260" s="143">
        <f t="shared" si="21"/>
        <v>0</v>
      </c>
      <c r="M260" s="165">
        <f t="shared" si="22"/>
        <v>0</v>
      </c>
      <c r="N260" s="165">
        <f t="shared" si="23"/>
        <v>0</v>
      </c>
    </row>
    <row r="261" spans="1:14" ht="16.5" hidden="1">
      <c r="A261" s="17">
        <v>57</v>
      </c>
      <c r="B261" s="24" t="s">
        <v>1292</v>
      </c>
      <c r="C261" s="54" t="s">
        <v>13</v>
      </c>
      <c r="D261" s="26">
        <v>25.16</v>
      </c>
      <c r="E261" s="53"/>
      <c r="F261" s="143">
        <f t="shared" si="18"/>
        <v>0</v>
      </c>
      <c r="G261" s="21"/>
      <c r="H261" s="143">
        <f t="shared" si="19"/>
        <v>0</v>
      </c>
      <c r="I261" s="21"/>
      <c r="J261" s="143">
        <f t="shared" si="20"/>
        <v>0</v>
      </c>
      <c r="K261" s="21"/>
      <c r="L261" s="143">
        <f t="shared" si="21"/>
        <v>0</v>
      </c>
      <c r="M261" s="165">
        <f t="shared" si="22"/>
        <v>0</v>
      </c>
      <c r="N261" s="165">
        <f t="shared" si="23"/>
        <v>0</v>
      </c>
    </row>
    <row r="262" spans="1:14" ht="16.5" hidden="1">
      <c r="A262" s="17">
        <v>58</v>
      </c>
      <c r="B262" s="24" t="s">
        <v>1293</v>
      </c>
      <c r="C262" s="54" t="s">
        <v>13</v>
      </c>
      <c r="D262" s="26">
        <v>29.14</v>
      </c>
      <c r="E262" s="53"/>
      <c r="F262" s="143">
        <f t="shared" si="18"/>
        <v>0</v>
      </c>
      <c r="G262" s="21"/>
      <c r="H262" s="143">
        <f t="shared" si="19"/>
        <v>0</v>
      </c>
      <c r="I262" s="21"/>
      <c r="J262" s="143">
        <f t="shared" si="20"/>
        <v>0</v>
      </c>
      <c r="K262" s="21"/>
      <c r="L262" s="143">
        <f t="shared" si="21"/>
        <v>0</v>
      </c>
      <c r="M262" s="165">
        <f t="shared" si="22"/>
        <v>0</v>
      </c>
      <c r="N262" s="165">
        <f t="shared" si="23"/>
        <v>0</v>
      </c>
    </row>
    <row r="263" spans="1:14" ht="16.5" hidden="1">
      <c r="A263" s="17">
        <v>59</v>
      </c>
      <c r="B263" s="24" t="s">
        <v>1294</v>
      </c>
      <c r="C263" s="54" t="s">
        <v>13</v>
      </c>
      <c r="D263" s="26">
        <v>32</v>
      </c>
      <c r="E263" s="53"/>
      <c r="F263" s="143">
        <f t="shared" si="18"/>
        <v>0</v>
      </c>
      <c r="G263" s="21"/>
      <c r="H263" s="143">
        <f t="shared" si="19"/>
        <v>0</v>
      </c>
      <c r="I263" s="21"/>
      <c r="J263" s="143">
        <f t="shared" si="20"/>
        <v>0</v>
      </c>
      <c r="K263" s="21"/>
      <c r="L263" s="143">
        <f t="shared" si="21"/>
        <v>0</v>
      </c>
      <c r="M263" s="165">
        <f t="shared" si="22"/>
        <v>0</v>
      </c>
      <c r="N263" s="165">
        <f t="shared" si="23"/>
        <v>0</v>
      </c>
    </row>
    <row r="264" spans="1:14" ht="16.5" hidden="1">
      <c r="A264" s="17">
        <v>60</v>
      </c>
      <c r="B264" s="24" t="s">
        <v>1295</v>
      </c>
      <c r="C264" s="54" t="s">
        <v>13</v>
      </c>
      <c r="D264" s="26">
        <v>33.95</v>
      </c>
      <c r="E264" s="53"/>
      <c r="F264" s="143">
        <f t="shared" si="18"/>
        <v>0</v>
      </c>
      <c r="G264" s="21"/>
      <c r="H264" s="143">
        <f t="shared" si="19"/>
        <v>0</v>
      </c>
      <c r="I264" s="21"/>
      <c r="J264" s="143">
        <f t="shared" si="20"/>
        <v>0</v>
      </c>
      <c r="K264" s="21"/>
      <c r="L264" s="143">
        <f t="shared" si="21"/>
        <v>0</v>
      </c>
      <c r="M264" s="165">
        <f t="shared" si="22"/>
        <v>0</v>
      </c>
      <c r="N264" s="165">
        <f t="shared" si="23"/>
        <v>0</v>
      </c>
    </row>
    <row r="265" spans="1:14" ht="16.5" hidden="1">
      <c r="A265" s="17">
        <v>61</v>
      </c>
      <c r="B265" s="24" t="s">
        <v>1296</v>
      </c>
      <c r="C265" s="54" t="s">
        <v>13</v>
      </c>
      <c r="D265" s="26">
        <v>35.34</v>
      </c>
      <c r="E265" s="53"/>
      <c r="F265" s="143">
        <f t="shared" si="18"/>
        <v>0</v>
      </c>
      <c r="G265" s="21"/>
      <c r="H265" s="143">
        <f t="shared" si="19"/>
        <v>0</v>
      </c>
      <c r="I265" s="21"/>
      <c r="J265" s="143">
        <f t="shared" si="20"/>
        <v>0</v>
      </c>
      <c r="K265" s="21"/>
      <c r="L265" s="143">
        <f t="shared" si="21"/>
        <v>0</v>
      </c>
      <c r="M265" s="165">
        <f t="shared" si="22"/>
        <v>0</v>
      </c>
      <c r="N265" s="165">
        <f t="shared" si="23"/>
        <v>0</v>
      </c>
    </row>
    <row r="266" spans="1:14" ht="16.5">
      <c r="A266" s="17">
        <v>62</v>
      </c>
      <c r="B266" s="24" t="s">
        <v>1297</v>
      </c>
      <c r="C266" s="54" t="s">
        <v>13</v>
      </c>
      <c r="D266" s="26">
        <v>6.71</v>
      </c>
      <c r="E266" s="53">
        <v>1</v>
      </c>
      <c r="F266" s="143">
        <f t="shared" si="18"/>
        <v>6.71</v>
      </c>
      <c r="G266" s="21"/>
      <c r="H266" s="143">
        <f t="shared" si="19"/>
        <v>0</v>
      </c>
      <c r="I266" s="21">
        <v>1</v>
      </c>
      <c r="J266" s="143">
        <f t="shared" si="20"/>
        <v>6.71</v>
      </c>
      <c r="K266" s="21">
        <v>1</v>
      </c>
      <c r="L266" s="143">
        <f t="shared" si="21"/>
        <v>6.71</v>
      </c>
      <c r="M266" s="165">
        <f t="shared" si="22"/>
        <v>3</v>
      </c>
      <c r="N266" s="165">
        <f t="shared" si="23"/>
        <v>20.13</v>
      </c>
    </row>
    <row r="267" spans="1:14" ht="16.5">
      <c r="A267" s="17">
        <v>63</v>
      </c>
      <c r="B267" s="24" t="s">
        <v>1298</v>
      </c>
      <c r="C267" s="54" t="s">
        <v>13</v>
      </c>
      <c r="D267" s="26">
        <v>9.41</v>
      </c>
      <c r="E267" s="53">
        <v>1</v>
      </c>
      <c r="F267" s="143">
        <f t="shared" si="18"/>
        <v>9.41</v>
      </c>
      <c r="G267" s="21"/>
      <c r="H267" s="143">
        <f t="shared" si="19"/>
        <v>0</v>
      </c>
      <c r="I267" s="21">
        <v>1</v>
      </c>
      <c r="J267" s="143">
        <f t="shared" si="20"/>
        <v>9.41</v>
      </c>
      <c r="K267" s="21">
        <v>1</v>
      </c>
      <c r="L267" s="143">
        <f t="shared" si="21"/>
        <v>9.41</v>
      </c>
      <c r="M267" s="165">
        <f t="shared" si="22"/>
        <v>3</v>
      </c>
      <c r="N267" s="165">
        <f t="shared" si="23"/>
        <v>28.23</v>
      </c>
    </row>
    <row r="268" spans="1:14" ht="16.5" hidden="1">
      <c r="A268" s="17">
        <v>64</v>
      </c>
      <c r="B268" s="24" t="s">
        <v>1299</v>
      </c>
      <c r="C268" s="54" t="s">
        <v>13</v>
      </c>
      <c r="D268" s="26">
        <v>11.69</v>
      </c>
      <c r="E268" s="53"/>
      <c r="F268" s="143">
        <f t="shared" si="18"/>
        <v>0</v>
      </c>
      <c r="G268" s="21"/>
      <c r="H268" s="143">
        <f t="shared" si="19"/>
        <v>0</v>
      </c>
      <c r="I268" s="21"/>
      <c r="J268" s="143">
        <f t="shared" si="20"/>
        <v>0</v>
      </c>
      <c r="K268" s="21"/>
      <c r="L268" s="143">
        <f t="shared" si="21"/>
        <v>0</v>
      </c>
      <c r="M268" s="165">
        <f t="shared" si="22"/>
        <v>0</v>
      </c>
      <c r="N268" s="165">
        <f t="shared" si="23"/>
        <v>0</v>
      </c>
    </row>
    <row r="269" spans="1:14" ht="16.5" hidden="1">
      <c r="A269" s="17">
        <v>65</v>
      </c>
      <c r="B269" s="24" t="s">
        <v>1300</v>
      </c>
      <c r="C269" s="54" t="s">
        <v>13</v>
      </c>
      <c r="D269" s="26">
        <v>13.69</v>
      </c>
      <c r="E269" s="53"/>
      <c r="F269" s="143">
        <f t="shared" si="18"/>
        <v>0</v>
      </c>
      <c r="G269" s="21"/>
      <c r="H269" s="143">
        <f t="shared" si="19"/>
        <v>0</v>
      </c>
      <c r="I269" s="21"/>
      <c r="J269" s="143">
        <f t="shared" si="20"/>
        <v>0</v>
      </c>
      <c r="K269" s="21"/>
      <c r="L269" s="143">
        <f t="shared" si="21"/>
        <v>0</v>
      </c>
      <c r="M269" s="165">
        <f t="shared" si="22"/>
        <v>0</v>
      </c>
      <c r="N269" s="165">
        <f t="shared" si="23"/>
        <v>0</v>
      </c>
    </row>
    <row r="270" spans="1:14" ht="16.5" hidden="1">
      <c r="A270" s="17">
        <v>66</v>
      </c>
      <c r="B270" s="24" t="s">
        <v>1301</v>
      </c>
      <c r="C270" s="54" t="s">
        <v>13</v>
      </c>
      <c r="D270" s="26">
        <v>15.68</v>
      </c>
      <c r="E270" s="53"/>
      <c r="F270" s="143">
        <f aca="true" t="shared" si="24" ref="F270:F333">+ROUND(E270*D270,2)</f>
        <v>0</v>
      </c>
      <c r="G270" s="21"/>
      <c r="H270" s="143">
        <f aca="true" t="shared" si="25" ref="H270:H333">G270*D270</f>
        <v>0</v>
      </c>
      <c r="I270" s="21"/>
      <c r="J270" s="143">
        <f aca="true" t="shared" si="26" ref="J270:J333">I270*D270</f>
        <v>0</v>
      </c>
      <c r="K270" s="21"/>
      <c r="L270" s="143">
        <f aca="true" t="shared" si="27" ref="L270:L333">K270*D270</f>
        <v>0</v>
      </c>
      <c r="M270" s="165">
        <f aca="true" t="shared" si="28" ref="M270:M333">+E270+G270+I270+K270</f>
        <v>0</v>
      </c>
      <c r="N270" s="165">
        <f aca="true" t="shared" si="29" ref="N270:N333">M270*D270</f>
        <v>0</v>
      </c>
    </row>
    <row r="271" spans="1:14" ht="16.5" hidden="1">
      <c r="A271" s="17">
        <v>67</v>
      </c>
      <c r="B271" s="24" t="s">
        <v>1302</v>
      </c>
      <c r="C271" s="54" t="s">
        <v>13</v>
      </c>
      <c r="D271" s="26">
        <v>17.11</v>
      </c>
      <c r="E271" s="53"/>
      <c r="F271" s="143">
        <f t="shared" si="24"/>
        <v>0</v>
      </c>
      <c r="G271" s="21"/>
      <c r="H271" s="143">
        <f t="shared" si="25"/>
        <v>0</v>
      </c>
      <c r="I271" s="21"/>
      <c r="J271" s="143">
        <f t="shared" si="26"/>
        <v>0</v>
      </c>
      <c r="K271" s="21"/>
      <c r="L271" s="143">
        <f t="shared" si="27"/>
        <v>0</v>
      </c>
      <c r="M271" s="165">
        <f t="shared" si="28"/>
        <v>0</v>
      </c>
      <c r="N271" s="165">
        <f t="shared" si="29"/>
        <v>0</v>
      </c>
    </row>
    <row r="272" spans="1:14" ht="16.5">
      <c r="A272" s="17">
        <v>68</v>
      </c>
      <c r="B272" s="24" t="s">
        <v>1303</v>
      </c>
      <c r="C272" s="54" t="s">
        <v>13</v>
      </c>
      <c r="D272" s="26">
        <v>17.88</v>
      </c>
      <c r="E272" s="53">
        <v>1</v>
      </c>
      <c r="F272" s="143">
        <f t="shared" si="24"/>
        <v>17.88</v>
      </c>
      <c r="G272" s="21"/>
      <c r="H272" s="143">
        <f t="shared" si="25"/>
        <v>0</v>
      </c>
      <c r="I272" s="21">
        <v>1</v>
      </c>
      <c r="J272" s="143">
        <f t="shared" si="26"/>
        <v>17.88</v>
      </c>
      <c r="K272" s="21">
        <v>1</v>
      </c>
      <c r="L272" s="143">
        <f t="shared" si="27"/>
        <v>17.88</v>
      </c>
      <c r="M272" s="165">
        <f t="shared" si="28"/>
        <v>3</v>
      </c>
      <c r="N272" s="165">
        <f t="shared" si="29"/>
        <v>53.64</v>
      </c>
    </row>
    <row r="273" spans="1:14" ht="16.5">
      <c r="A273" s="17">
        <v>69</v>
      </c>
      <c r="B273" s="24" t="s">
        <v>1304</v>
      </c>
      <c r="C273" s="54" t="s">
        <v>13</v>
      </c>
      <c r="D273" s="26">
        <v>18.87</v>
      </c>
      <c r="E273" s="53">
        <v>1</v>
      </c>
      <c r="F273" s="143">
        <f t="shared" si="24"/>
        <v>18.87</v>
      </c>
      <c r="G273" s="21"/>
      <c r="H273" s="143">
        <f t="shared" si="25"/>
        <v>0</v>
      </c>
      <c r="I273" s="21">
        <v>1</v>
      </c>
      <c r="J273" s="143">
        <f t="shared" si="26"/>
        <v>18.87</v>
      </c>
      <c r="K273" s="21">
        <v>1</v>
      </c>
      <c r="L273" s="143">
        <f t="shared" si="27"/>
        <v>18.87</v>
      </c>
      <c r="M273" s="165">
        <f t="shared" si="28"/>
        <v>3</v>
      </c>
      <c r="N273" s="165">
        <f t="shared" si="29"/>
        <v>56.61</v>
      </c>
    </row>
    <row r="274" spans="1:14" ht="16.5" hidden="1">
      <c r="A274" s="17">
        <v>70</v>
      </c>
      <c r="B274" s="24" t="s">
        <v>1305</v>
      </c>
      <c r="C274" s="54" t="s">
        <v>13</v>
      </c>
      <c r="D274" s="26">
        <v>21.86</v>
      </c>
      <c r="E274" s="53"/>
      <c r="F274" s="143">
        <f t="shared" si="24"/>
        <v>0</v>
      </c>
      <c r="G274" s="21"/>
      <c r="H274" s="143">
        <f t="shared" si="25"/>
        <v>0</v>
      </c>
      <c r="I274" s="21"/>
      <c r="J274" s="143">
        <f t="shared" si="26"/>
        <v>0</v>
      </c>
      <c r="K274" s="21"/>
      <c r="L274" s="143">
        <f t="shared" si="27"/>
        <v>0</v>
      </c>
      <c r="M274" s="165">
        <f t="shared" si="28"/>
        <v>0</v>
      </c>
      <c r="N274" s="165">
        <f t="shared" si="29"/>
        <v>0</v>
      </c>
    </row>
    <row r="275" spans="1:14" ht="16.5" hidden="1">
      <c r="A275" s="17">
        <v>71</v>
      </c>
      <c r="B275" s="24" t="s">
        <v>1306</v>
      </c>
      <c r="C275" s="54" t="s">
        <v>13</v>
      </c>
      <c r="D275" s="26">
        <v>24</v>
      </c>
      <c r="E275" s="53"/>
      <c r="F275" s="143">
        <f t="shared" si="24"/>
        <v>0</v>
      </c>
      <c r="G275" s="21"/>
      <c r="H275" s="143">
        <f t="shared" si="25"/>
        <v>0</v>
      </c>
      <c r="I275" s="21"/>
      <c r="J275" s="143">
        <f t="shared" si="26"/>
        <v>0</v>
      </c>
      <c r="K275" s="21"/>
      <c r="L275" s="143">
        <f t="shared" si="27"/>
        <v>0</v>
      </c>
      <c r="M275" s="165">
        <f t="shared" si="28"/>
        <v>0</v>
      </c>
      <c r="N275" s="165">
        <f t="shared" si="29"/>
        <v>0</v>
      </c>
    </row>
    <row r="276" spans="1:14" ht="16.5" hidden="1">
      <c r="A276" s="17">
        <v>72</v>
      </c>
      <c r="B276" s="24" t="s">
        <v>1307</v>
      </c>
      <c r="C276" s="54" t="s">
        <v>13</v>
      </c>
      <c r="D276" s="26">
        <v>25.46</v>
      </c>
      <c r="E276" s="53"/>
      <c r="F276" s="143">
        <f t="shared" si="24"/>
        <v>0</v>
      </c>
      <c r="G276" s="21"/>
      <c r="H276" s="143">
        <f t="shared" si="25"/>
        <v>0</v>
      </c>
      <c r="I276" s="21"/>
      <c r="J276" s="143">
        <f t="shared" si="26"/>
        <v>0</v>
      </c>
      <c r="K276" s="21"/>
      <c r="L276" s="143">
        <f t="shared" si="27"/>
        <v>0</v>
      </c>
      <c r="M276" s="165">
        <f t="shared" si="28"/>
        <v>0</v>
      </c>
      <c r="N276" s="165">
        <f t="shared" si="29"/>
        <v>0</v>
      </c>
    </row>
    <row r="277" spans="1:14" ht="16.5" hidden="1">
      <c r="A277" s="17">
        <v>73</v>
      </c>
      <c r="B277" s="24" t="s">
        <v>1308</v>
      </c>
      <c r="C277" s="54" t="s">
        <v>13</v>
      </c>
      <c r="D277" s="26">
        <v>26.51</v>
      </c>
      <c r="E277" s="53"/>
      <c r="F277" s="143">
        <f t="shared" si="24"/>
        <v>0</v>
      </c>
      <c r="G277" s="21"/>
      <c r="H277" s="143">
        <f t="shared" si="25"/>
        <v>0</v>
      </c>
      <c r="I277" s="21"/>
      <c r="J277" s="143">
        <f t="shared" si="26"/>
        <v>0</v>
      </c>
      <c r="K277" s="21"/>
      <c r="L277" s="143">
        <f t="shared" si="27"/>
        <v>0</v>
      </c>
      <c r="M277" s="165">
        <f t="shared" si="28"/>
        <v>0</v>
      </c>
      <c r="N277" s="165">
        <f t="shared" si="29"/>
        <v>0</v>
      </c>
    </row>
    <row r="278" spans="1:14" ht="33">
      <c r="A278" s="17">
        <v>74</v>
      </c>
      <c r="B278" s="24" t="s">
        <v>1249</v>
      </c>
      <c r="C278" s="54" t="s">
        <v>13</v>
      </c>
      <c r="D278" s="26">
        <v>21.81</v>
      </c>
      <c r="E278" s="53">
        <v>3</v>
      </c>
      <c r="F278" s="143">
        <f t="shared" si="24"/>
        <v>65.43</v>
      </c>
      <c r="G278" s="21"/>
      <c r="H278" s="143">
        <f t="shared" si="25"/>
        <v>0</v>
      </c>
      <c r="I278" s="21"/>
      <c r="J278" s="143">
        <f t="shared" si="26"/>
        <v>0</v>
      </c>
      <c r="K278" s="21">
        <v>17</v>
      </c>
      <c r="L278" s="143">
        <f t="shared" si="27"/>
        <v>370.77</v>
      </c>
      <c r="M278" s="165">
        <f t="shared" si="28"/>
        <v>20</v>
      </c>
      <c r="N278" s="165">
        <f t="shared" si="29"/>
        <v>436.2</v>
      </c>
    </row>
    <row r="279" spans="1:14" ht="33">
      <c r="A279" s="17">
        <v>75</v>
      </c>
      <c r="B279" s="24" t="s">
        <v>1250</v>
      </c>
      <c r="C279" s="54" t="s">
        <v>13</v>
      </c>
      <c r="D279" s="26">
        <v>20.16</v>
      </c>
      <c r="E279" s="53">
        <v>1</v>
      </c>
      <c r="F279" s="143">
        <f t="shared" si="24"/>
        <v>20.16</v>
      </c>
      <c r="G279" s="21"/>
      <c r="H279" s="143">
        <f t="shared" si="25"/>
        <v>0</v>
      </c>
      <c r="I279" s="21"/>
      <c r="J279" s="143">
        <f t="shared" si="26"/>
        <v>0</v>
      </c>
      <c r="K279" s="21">
        <v>3</v>
      </c>
      <c r="L279" s="143">
        <f t="shared" si="27"/>
        <v>60.480000000000004</v>
      </c>
      <c r="M279" s="165">
        <f t="shared" si="28"/>
        <v>4</v>
      </c>
      <c r="N279" s="165">
        <f t="shared" si="29"/>
        <v>80.64</v>
      </c>
    </row>
    <row r="280" spans="1:14" ht="33">
      <c r="A280" s="17">
        <v>76</v>
      </c>
      <c r="B280" s="24" t="s">
        <v>1251</v>
      </c>
      <c r="C280" s="54" t="s">
        <v>13</v>
      </c>
      <c r="D280" s="26">
        <v>28.09</v>
      </c>
      <c r="E280" s="53">
        <v>6</v>
      </c>
      <c r="F280" s="143">
        <f t="shared" si="24"/>
        <v>168.54</v>
      </c>
      <c r="G280" s="21"/>
      <c r="H280" s="143">
        <f t="shared" si="25"/>
        <v>0</v>
      </c>
      <c r="I280" s="21"/>
      <c r="J280" s="143">
        <f t="shared" si="26"/>
        <v>0</v>
      </c>
      <c r="K280" s="21">
        <v>12</v>
      </c>
      <c r="L280" s="143">
        <f t="shared" si="27"/>
        <v>337.08</v>
      </c>
      <c r="M280" s="165">
        <f t="shared" si="28"/>
        <v>18</v>
      </c>
      <c r="N280" s="165">
        <f t="shared" si="29"/>
        <v>505.62</v>
      </c>
    </row>
    <row r="281" spans="1:14" ht="49.5">
      <c r="A281" s="17">
        <v>77</v>
      </c>
      <c r="B281" s="24" t="s">
        <v>1252</v>
      </c>
      <c r="C281" s="54" t="s">
        <v>13</v>
      </c>
      <c r="D281" s="26">
        <v>29.74</v>
      </c>
      <c r="E281" s="53">
        <v>2</v>
      </c>
      <c r="F281" s="143">
        <f t="shared" si="24"/>
        <v>59.48</v>
      </c>
      <c r="G281" s="21"/>
      <c r="H281" s="143">
        <f t="shared" si="25"/>
        <v>0</v>
      </c>
      <c r="I281" s="21"/>
      <c r="J281" s="143">
        <f t="shared" si="26"/>
        <v>0</v>
      </c>
      <c r="K281" s="21">
        <v>2</v>
      </c>
      <c r="L281" s="143">
        <f t="shared" si="27"/>
        <v>59.48</v>
      </c>
      <c r="M281" s="165">
        <f t="shared" si="28"/>
        <v>4</v>
      </c>
      <c r="N281" s="165">
        <f t="shared" si="29"/>
        <v>118.96</v>
      </c>
    </row>
    <row r="282" spans="1:14" ht="33" hidden="1">
      <c r="A282" s="17">
        <v>78</v>
      </c>
      <c r="B282" s="24" t="s">
        <v>1253</v>
      </c>
      <c r="C282" s="54" t="s">
        <v>13</v>
      </c>
      <c r="D282" s="26">
        <v>16.36</v>
      </c>
      <c r="E282" s="53"/>
      <c r="F282" s="143">
        <f t="shared" si="24"/>
        <v>0</v>
      </c>
      <c r="G282" s="21"/>
      <c r="H282" s="143">
        <f t="shared" si="25"/>
        <v>0</v>
      </c>
      <c r="I282" s="21"/>
      <c r="J282" s="143">
        <f t="shared" si="26"/>
        <v>0</v>
      </c>
      <c r="K282" s="21"/>
      <c r="L282" s="143">
        <f t="shared" si="27"/>
        <v>0</v>
      </c>
      <c r="M282" s="165">
        <f t="shared" si="28"/>
        <v>0</v>
      </c>
      <c r="N282" s="165">
        <f t="shared" si="29"/>
        <v>0</v>
      </c>
    </row>
    <row r="283" spans="1:14" ht="33" hidden="1">
      <c r="A283" s="17">
        <v>79</v>
      </c>
      <c r="B283" s="24" t="s">
        <v>1254</v>
      </c>
      <c r="C283" s="54" t="s">
        <v>13</v>
      </c>
      <c r="D283" s="26">
        <v>15.12</v>
      </c>
      <c r="E283" s="53"/>
      <c r="F283" s="143">
        <f t="shared" si="24"/>
        <v>0</v>
      </c>
      <c r="G283" s="21"/>
      <c r="H283" s="143">
        <f t="shared" si="25"/>
        <v>0</v>
      </c>
      <c r="I283" s="21"/>
      <c r="J283" s="143">
        <f t="shared" si="26"/>
        <v>0</v>
      </c>
      <c r="K283" s="21"/>
      <c r="L283" s="143">
        <f t="shared" si="27"/>
        <v>0</v>
      </c>
      <c r="M283" s="165">
        <f t="shared" si="28"/>
        <v>0</v>
      </c>
      <c r="N283" s="165">
        <f t="shared" si="29"/>
        <v>0</v>
      </c>
    </row>
    <row r="284" spans="1:14" ht="33" hidden="1">
      <c r="A284" s="17">
        <v>80</v>
      </c>
      <c r="B284" s="24" t="s">
        <v>1255</v>
      </c>
      <c r="C284" s="54" t="s">
        <v>13</v>
      </c>
      <c r="D284" s="26">
        <v>21.07</v>
      </c>
      <c r="E284" s="53"/>
      <c r="F284" s="143">
        <f t="shared" si="24"/>
        <v>0</v>
      </c>
      <c r="G284" s="21"/>
      <c r="H284" s="143">
        <f t="shared" si="25"/>
        <v>0</v>
      </c>
      <c r="I284" s="21"/>
      <c r="J284" s="143">
        <f t="shared" si="26"/>
        <v>0</v>
      </c>
      <c r="K284" s="21"/>
      <c r="L284" s="143">
        <f t="shared" si="27"/>
        <v>0</v>
      </c>
      <c r="M284" s="165">
        <f t="shared" si="28"/>
        <v>0</v>
      </c>
      <c r="N284" s="165">
        <f t="shared" si="29"/>
        <v>0</v>
      </c>
    </row>
    <row r="285" spans="1:14" ht="33" hidden="1">
      <c r="A285" s="17">
        <v>81</v>
      </c>
      <c r="B285" s="24" t="s">
        <v>1256</v>
      </c>
      <c r="C285" s="54" t="s">
        <v>13</v>
      </c>
      <c r="D285" s="26">
        <v>22.31</v>
      </c>
      <c r="E285" s="53"/>
      <c r="F285" s="143">
        <f t="shared" si="24"/>
        <v>0</v>
      </c>
      <c r="G285" s="21"/>
      <c r="H285" s="143">
        <f t="shared" si="25"/>
        <v>0</v>
      </c>
      <c r="I285" s="21"/>
      <c r="J285" s="143">
        <f t="shared" si="26"/>
        <v>0</v>
      </c>
      <c r="K285" s="21"/>
      <c r="L285" s="143">
        <f t="shared" si="27"/>
        <v>0</v>
      </c>
      <c r="M285" s="165">
        <f t="shared" si="28"/>
        <v>0</v>
      </c>
      <c r="N285" s="165">
        <f t="shared" si="29"/>
        <v>0</v>
      </c>
    </row>
    <row r="286" spans="1:14" ht="16.5">
      <c r="A286" s="17">
        <v>82</v>
      </c>
      <c r="B286" s="87" t="s">
        <v>1229</v>
      </c>
      <c r="C286" s="54" t="s">
        <v>1094</v>
      </c>
      <c r="D286" s="26">
        <v>11.79</v>
      </c>
      <c r="E286" s="53">
        <v>1</v>
      </c>
      <c r="F286" s="143">
        <f t="shared" si="24"/>
        <v>11.79</v>
      </c>
      <c r="G286" s="21">
        <v>1</v>
      </c>
      <c r="H286" s="143">
        <f t="shared" si="25"/>
        <v>11.79</v>
      </c>
      <c r="I286" s="21">
        <v>9</v>
      </c>
      <c r="J286" s="143">
        <f t="shared" si="26"/>
        <v>106.10999999999999</v>
      </c>
      <c r="K286" s="21">
        <v>26</v>
      </c>
      <c r="L286" s="143">
        <f t="shared" si="27"/>
        <v>306.53999999999996</v>
      </c>
      <c r="M286" s="165">
        <f t="shared" si="28"/>
        <v>37</v>
      </c>
      <c r="N286" s="165">
        <f t="shared" si="29"/>
        <v>436.22999999999996</v>
      </c>
    </row>
    <row r="287" spans="1:14" ht="16.5">
      <c r="A287" s="17">
        <v>83</v>
      </c>
      <c r="B287" s="87" t="s">
        <v>1230</v>
      </c>
      <c r="C287" s="54" t="s">
        <v>1094</v>
      </c>
      <c r="D287" s="26">
        <v>13.31</v>
      </c>
      <c r="E287" s="53">
        <v>1</v>
      </c>
      <c r="F287" s="143">
        <f t="shared" si="24"/>
        <v>13.31</v>
      </c>
      <c r="G287" s="21">
        <v>1</v>
      </c>
      <c r="H287" s="143">
        <f t="shared" si="25"/>
        <v>13.31</v>
      </c>
      <c r="I287" s="21">
        <v>3</v>
      </c>
      <c r="J287" s="143">
        <f t="shared" si="26"/>
        <v>39.93</v>
      </c>
      <c r="K287" s="21">
        <v>2</v>
      </c>
      <c r="L287" s="143">
        <f t="shared" si="27"/>
        <v>26.62</v>
      </c>
      <c r="M287" s="165">
        <f t="shared" si="28"/>
        <v>7</v>
      </c>
      <c r="N287" s="165">
        <f t="shared" si="29"/>
        <v>93.17</v>
      </c>
    </row>
    <row r="288" spans="1:14" ht="16.5">
      <c r="A288" s="17">
        <v>84</v>
      </c>
      <c r="B288" s="87" t="s">
        <v>1231</v>
      </c>
      <c r="C288" s="54" t="s">
        <v>1094</v>
      </c>
      <c r="D288" s="26">
        <v>15.97</v>
      </c>
      <c r="E288" s="53">
        <v>2</v>
      </c>
      <c r="F288" s="143">
        <f t="shared" si="24"/>
        <v>31.94</v>
      </c>
      <c r="G288" s="21">
        <v>2</v>
      </c>
      <c r="H288" s="143">
        <f t="shared" si="25"/>
        <v>31.94</v>
      </c>
      <c r="I288" s="21">
        <v>6</v>
      </c>
      <c r="J288" s="143">
        <f t="shared" si="26"/>
        <v>95.82000000000001</v>
      </c>
      <c r="K288" s="21">
        <v>6</v>
      </c>
      <c r="L288" s="143">
        <f t="shared" si="27"/>
        <v>95.82000000000001</v>
      </c>
      <c r="M288" s="165">
        <f t="shared" si="28"/>
        <v>16</v>
      </c>
      <c r="N288" s="165">
        <f t="shared" si="29"/>
        <v>255.52</v>
      </c>
    </row>
    <row r="289" spans="1:14" ht="16.5">
      <c r="A289" s="17">
        <v>85</v>
      </c>
      <c r="B289" s="87" t="s">
        <v>1232</v>
      </c>
      <c r="C289" s="54" t="s">
        <v>1094</v>
      </c>
      <c r="D289" s="26">
        <v>15.21</v>
      </c>
      <c r="E289" s="53"/>
      <c r="F289" s="143">
        <f t="shared" si="24"/>
        <v>0</v>
      </c>
      <c r="G289" s="21">
        <v>2</v>
      </c>
      <c r="H289" s="143">
        <f t="shared" si="25"/>
        <v>30.42</v>
      </c>
      <c r="I289" s="21"/>
      <c r="J289" s="143">
        <f t="shared" si="26"/>
        <v>0</v>
      </c>
      <c r="K289" s="21"/>
      <c r="L289" s="143">
        <f t="shared" si="27"/>
        <v>0</v>
      </c>
      <c r="M289" s="165">
        <f t="shared" si="28"/>
        <v>2</v>
      </c>
      <c r="N289" s="165">
        <f t="shared" si="29"/>
        <v>30.42</v>
      </c>
    </row>
    <row r="290" spans="1:14" ht="16.5" hidden="1">
      <c r="A290" s="17">
        <v>86</v>
      </c>
      <c r="B290" s="87" t="s">
        <v>1235</v>
      </c>
      <c r="C290" s="54" t="s">
        <v>1094</v>
      </c>
      <c r="D290" s="26">
        <v>25.29</v>
      </c>
      <c r="E290" s="53"/>
      <c r="F290" s="143">
        <f t="shared" si="24"/>
        <v>0</v>
      </c>
      <c r="G290" s="21"/>
      <c r="H290" s="143">
        <f t="shared" si="25"/>
        <v>0</v>
      </c>
      <c r="I290" s="21"/>
      <c r="J290" s="143">
        <f t="shared" si="26"/>
        <v>0</v>
      </c>
      <c r="K290" s="21"/>
      <c r="L290" s="143">
        <f t="shared" si="27"/>
        <v>0</v>
      </c>
      <c r="M290" s="165">
        <f t="shared" si="28"/>
        <v>0</v>
      </c>
      <c r="N290" s="165">
        <f t="shared" si="29"/>
        <v>0</v>
      </c>
    </row>
    <row r="291" spans="1:14" ht="16.5" hidden="1">
      <c r="A291" s="17">
        <v>87</v>
      </c>
      <c r="B291" s="87" t="s">
        <v>1236</v>
      </c>
      <c r="C291" s="54" t="s">
        <v>1094</v>
      </c>
      <c r="D291" s="26">
        <v>27</v>
      </c>
      <c r="E291" s="53"/>
      <c r="F291" s="143">
        <f t="shared" si="24"/>
        <v>0</v>
      </c>
      <c r="G291" s="21"/>
      <c r="H291" s="143">
        <f t="shared" si="25"/>
        <v>0</v>
      </c>
      <c r="I291" s="21"/>
      <c r="J291" s="143">
        <f t="shared" si="26"/>
        <v>0</v>
      </c>
      <c r="K291" s="21"/>
      <c r="L291" s="143">
        <f t="shared" si="27"/>
        <v>0</v>
      </c>
      <c r="M291" s="165">
        <f t="shared" si="28"/>
        <v>0</v>
      </c>
      <c r="N291" s="165">
        <f t="shared" si="29"/>
        <v>0</v>
      </c>
    </row>
    <row r="292" spans="1:14" ht="16.5" hidden="1">
      <c r="A292" s="17">
        <v>88</v>
      </c>
      <c r="B292" s="87" t="s">
        <v>1237</v>
      </c>
      <c r="C292" s="54" t="s">
        <v>1094</v>
      </c>
      <c r="D292" s="26">
        <v>28.14</v>
      </c>
      <c r="E292" s="53"/>
      <c r="F292" s="143">
        <f t="shared" si="24"/>
        <v>0</v>
      </c>
      <c r="G292" s="21"/>
      <c r="H292" s="143">
        <f t="shared" si="25"/>
        <v>0</v>
      </c>
      <c r="I292" s="21"/>
      <c r="J292" s="143">
        <f t="shared" si="26"/>
        <v>0</v>
      </c>
      <c r="K292" s="21"/>
      <c r="L292" s="143">
        <f t="shared" si="27"/>
        <v>0</v>
      </c>
      <c r="M292" s="165">
        <f t="shared" si="28"/>
        <v>0</v>
      </c>
      <c r="N292" s="165">
        <f t="shared" si="29"/>
        <v>0</v>
      </c>
    </row>
    <row r="293" spans="1:14" ht="16.5" hidden="1">
      <c r="A293" s="17">
        <v>89</v>
      </c>
      <c r="B293" s="87" t="s">
        <v>1238</v>
      </c>
      <c r="C293" s="54" t="s">
        <v>1094</v>
      </c>
      <c r="D293" s="26">
        <v>30.8</v>
      </c>
      <c r="E293" s="53"/>
      <c r="F293" s="143">
        <f t="shared" si="24"/>
        <v>0</v>
      </c>
      <c r="G293" s="21"/>
      <c r="H293" s="143">
        <f t="shared" si="25"/>
        <v>0</v>
      </c>
      <c r="I293" s="21"/>
      <c r="J293" s="143">
        <f t="shared" si="26"/>
        <v>0</v>
      </c>
      <c r="K293" s="21"/>
      <c r="L293" s="143">
        <f t="shared" si="27"/>
        <v>0</v>
      </c>
      <c r="M293" s="165">
        <f t="shared" si="28"/>
        <v>0</v>
      </c>
      <c r="N293" s="165">
        <f t="shared" si="29"/>
        <v>0</v>
      </c>
    </row>
    <row r="294" spans="1:14" ht="16.5" hidden="1">
      <c r="A294" s="17">
        <v>90</v>
      </c>
      <c r="B294" s="87" t="s">
        <v>1233</v>
      </c>
      <c r="C294" s="54" t="s">
        <v>1094</v>
      </c>
      <c r="D294" s="26">
        <v>15.21</v>
      </c>
      <c r="E294" s="53"/>
      <c r="F294" s="143">
        <f t="shared" si="24"/>
        <v>0</v>
      </c>
      <c r="G294" s="21"/>
      <c r="H294" s="143">
        <f t="shared" si="25"/>
        <v>0</v>
      </c>
      <c r="I294" s="21"/>
      <c r="J294" s="143">
        <f t="shared" si="26"/>
        <v>0</v>
      </c>
      <c r="K294" s="21"/>
      <c r="L294" s="143">
        <f t="shared" si="27"/>
        <v>0</v>
      </c>
      <c r="M294" s="165">
        <f t="shared" si="28"/>
        <v>0</v>
      </c>
      <c r="N294" s="165">
        <f t="shared" si="29"/>
        <v>0</v>
      </c>
    </row>
    <row r="295" spans="1:14" ht="16.5">
      <c r="A295" s="17">
        <v>91</v>
      </c>
      <c r="B295" s="87" t="s">
        <v>1234</v>
      </c>
      <c r="C295" s="54" t="s">
        <v>1094</v>
      </c>
      <c r="D295" s="26">
        <v>18.44</v>
      </c>
      <c r="E295" s="53">
        <v>1</v>
      </c>
      <c r="F295" s="143">
        <f t="shared" si="24"/>
        <v>18.44</v>
      </c>
      <c r="G295" s="21"/>
      <c r="H295" s="143">
        <f t="shared" si="25"/>
        <v>0</v>
      </c>
      <c r="I295" s="21">
        <v>3</v>
      </c>
      <c r="J295" s="143">
        <f t="shared" si="26"/>
        <v>55.32000000000001</v>
      </c>
      <c r="K295" s="21">
        <v>4</v>
      </c>
      <c r="L295" s="143">
        <f t="shared" si="27"/>
        <v>73.76</v>
      </c>
      <c r="M295" s="165">
        <f t="shared" si="28"/>
        <v>8</v>
      </c>
      <c r="N295" s="165">
        <f t="shared" si="29"/>
        <v>147.52</v>
      </c>
    </row>
    <row r="296" spans="1:14" ht="16.5">
      <c r="A296" s="17">
        <v>92</v>
      </c>
      <c r="B296" s="87" t="s">
        <v>1239</v>
      </c>
      <c r="C296" s="54" t="s">
        <v>1094</v>
      </c>
      <c r="D296" s="26">
        <v>8.84</v>
      </c>
      <c r="E296" s="53">
        <v>1</v>
      </c>
      <c r="F296" s="143">
        <f t="shared" si="24"/>
        <v>8.84</v>
      </c>
      <c r="G296" s="21"/>
      <c r="H296" s="143">
        <f t="shared" si="25"/>
        <v>0</v>
      </c>
      <c r="I296" s="21">
        <v>1</v>
      </c>
      <c r="J296" s="143">
        <f t="shared" si="26"/>
        <v>8.84</v>
      </c>
      <c r="K296" s="21">
        <v>1</v>
      </c>
      <c r="L296" s="143">
        <f t="shared" si="27"/>
        <v>8.84</v>
      </c>
      <c r="M296" s="165">
        <f t="shared" si="28"/>
        <v>3</v>
      </c>
      <c r="N296" s="165">
        <f t="shared" si="29"/>
        <v>26.52</v>
      </c>
    </row>
    <row r="297" spans="1:14" ht="16.5" hidden="1">
      <c r="A297" s="17">
        <v>93</v>
      </c>
      <c r="B297" s="87" t="s">
        <v>1240</v>
      </c>
      <c r="C297" s="54" t="s">
        <v>1094</v>
      </c>
      <c r="D297" s="26">
        <v>9.98</v>
      </c>
      <c r="E297" s="53"/>
      <c r="F297" s="143">
        <f t="shared" si="24"/>
        <v>0</v>
      </c>
      <c r="G297" s="21"/>
      <c r="H297" s="143">
        <f t="shared" si="25"/>
        <v>0</v>
      </c>
      <c r="I297" s="21"/>
      <c r="J297" s="143">
        <f t="shared" si="26"/>
        <v>0</v>
      </c>
      <c r="K297" s="21"/>
      <c r="L297" s="143">
        <f t="shared" si="27"/>
        <v>0</v>
      </c>
      <c r="M297" s="165">
        <f t="shared" si="28"/>
        <v>0</v>
      </c>
      <c r="N297" s="165">
        <f t="shared" si="29"/>
        <v>0</v>
      </c>
    </row>
    <row r="298" spans="1:14" ht="16.5">
      <c r="A298" s="17">
        <v>94</v>
      </c>
      <c r="B298" s="87" t="s">
        <v>1241</v>
      </c>
      <c r="C298" s="54" t="s">
        <v>1094</v>
      </c>
      <c r="D298" s="26">
        <v>11.98</v>
      </c>
      <c r="E298" s="53">
        <v>1</v>
      </c>
      <c r="F298" s="143">
        <f t="shared" si="24"/>
        <v>11.98</v>
      </c>
      <c r="G298" s="21"/>
      <c r="H298" s="143">
        <f t="shared" si="25"/>
        <v>0</v>
      </c>
      <c r="I298" s="21">
        <v>1</v>
      </c>
      <c r="J298" s="143">
        <f t="shared" si="26"/>
        <v>11.98</v>
      </c>
      <c r="K298" s="21">
        <v>1</v>
      </c>
      <c r="L298" s="143">
        <f t="shared" si="27"/>
        <v>11.98</v>
      </c>
      <c r="M298" s="165">
        <f t="shared" si="28"/>
        <v>3</v>
      </c>
      <c r="N298" s="165">
        <f t="shared" si="29"/>
        <v>35.94</v>
      </c>
    </row>
    <row r="299" spans="1:14" ht="16.5" hidden="1">
      <c r="A299" s="17">
        <v>95</v>
      </c>
      <c r="B299" s="87" t="s">
        <v>1242</v>
      </c>
      <c r="C299" s="54" t="s">
        <v>1094</v>
      </c>
      <c r="D299" s="26">
        <v>11.41</v>
      </c>
      <c r="E299" s="53"/>
      <c r="F299" s="143">
        <f t="shared" si="24"/>
        <v>0</v>
      </c>
      <c r="G299" s="21"/>
      <c r="H299" s="143">
        <f t="shared" si="25"/>
        <v>0</v>
      </c>
      <c r="I299" s="21"/>
      <c r="J299" s="143">
        <f t="shared" si="26"/>
        <v>0</v>
      </c>
      <c r="K299" s="21"/>
      <c r="L299" s="143">
        <f t="shared" si="27"/>
        <v>0</v>
      </c>
      <c r="M299" s="165">
        <f t="shared" si="28"/>
        <v>0</v>
      </c>
      <c r="N299" s="165">
        <f t="shared" si="29"/>
        <v>0</v>
      </c>
    </row>
    <row r="300" spans="1:14" ht="16.5" hidden="1">
      <c r="A300" s="17">
        <v>96</v>
      </c>
      <c r="B300" s="87" t="s">
        <v>1245</v>
      </c>
      <c r="C300" s="54" t="s">
        <v>1094</v>
      </c>
      <c r="D300" s="26">
        <v>18.97</v>
      </c>
      <c r="E300" s="53"/>
      <c r="F300" s="143">
        <f t="shared" si="24"/>
        <v>0</v>
      </c>
      <c r="G300" s="21"/>
      <c r="H300" s="143">
        <f t="shared" si="25"/>
        <v>0</v>
      </c>
      <c r="I300" s="21"/>
      <c r="J300" s="143">
        <f t="shared" si="26"/>
        <v>0</v>
      </c>
      <c r="K300" s="21"/>
      <c r="L300" s="143">
        <f t="shared" si="27"/>
        <v>0</v>
      </c>
      <c r="M300" s="165">
        <f t="shared" si="28"/>
        <v>0</v>
      </c>
      <c r="N300" s="165">
        <f t="shared" si="29"/>
        <v>0</v>
      </c>
    </row>
    <row r="301" spans="1:14" ht="16.5" hidden="1">
      <c r="A301" s="17">
        <v>97</v>
      </c>
      <c r="B301" s="87" t="s">
        <v>1246</v>
      </c>
      <c r="C301" s="54" t="s">
        <v>1094</v>
      </c>
      <c r="D301" s="26">
        <v>20.25</v>
      </c>
      <c r="E301" s="53"/>
      <c r="F301" s="143">
        <f t="shared" si="24"/>
        <v>0</v>
      </c>
      <c r="G301" s="21"/>
      <c r="H301" s="143">
        <f t="shared" si="25"/>
        <v>0</v>
      </c>
      <c r="I301" s="21"/>
      <c r="J301" s="143">
        <f t="shared" si="26"/>
        <v>0</v>
      </c>
      <c r="K301" s="21"/>
      <c r="L301" s="143">
        <f t="shared" si="27"/>
        <v>0</v>
      </c>
      <c r="M301" s="165">
        <f t="shared" si="28"/>
        <v>0</v>
      </c>
      <c r="N301" s="165">
        <f t="shared" si="29"/>
        <v>0</v>
      </c>
    </row>
    <row r="302" spans="1:14" ht="16.5" hidden="1">
      <c r="A302" s="17">
        <v>98</v>
      </c>
      <c r="B302" s="87" t="s">
        <v>1247</v>
      </c>
      <c r="C302" s="54" t="s">
        <v>1094</v>
      </c>
      <c r="D302" s="26">
        <v>21.11</v>
      </c>
      <c r="E302" s="53"/>
      <c r="F302" s="143">
        <f t="shared" si="24"/>
        <v>0</v>
      </c>
      <c r="G302" s="21"/>
      <c r="H302" s="143">
        <f t="shared" si="25"/>
        <v>0</v>
      </c>
      <c r="I302" s="21"/>
      <c r="J302" s="143">
        <f t="shared" si="26"/>
        <v>0</v>
      </c>
      <c r="K302" s="21"/>
      <c r="L302" s="143">
        <f t="shared" si="27"/>
        <v>0</v>
      </c>
      <c r="M302" s="165">
        <f t="shared" si="28"/>
        <v>0</v>
      </c>
      <c r="N302" s="165">
        <f t="shared" si="29"/>
        <v>0</v>
      </c>
    </row>
    <row r="303" spans="1:14" ht="16.5" hidden="1">
      <c r="A303" s="17">
        <v>99</v>
      </c>
      <c r="B303" s="87" t="s">
        <v>1248</v>
      </c>
      <c r="C303" s="54" t="s">
        <v>1094</v>
      </c>
      <c r="D303" s="26">
        <v>23.1</v>
      </c>
      <c r="E303" s="53"/>
      <c r="F303" s="143">
        <f t="shared" si="24"/>
        <v>0</v>
      </c>
      <c r="G303" s="21"/>
      <c r="H303" s="143">
        <f t="shared" si="25"/>
        <v>0</v>
      </c>
      <c r="I303" s="21"/>
      <c r="J303" s="143">
        <f t="shared" si="26"/>
        <v>0</v>
      </c>
      <c r="K303" s="21"/>
      <c r="L303" s="143">
        <f t="shared" si="27"/>
        <v>0</v>
      </c>
      <c r="M303" s="165">
        <f t="shared" si="28"/>
        <v>0</v>
      </c>
      <c r="N303" s="165">
        <f t="shared" si="29"/>
        <v>0</v>
      </c>
    </row>
    <row r="304" spans="1:14" ht="16.5" hidden="1">
      <c r="A304" s="17">
        <v>100</v>
      </c>
      <c r="B304" s="87" t="s">
        <v>1243</v>
      </c>
      <c r="C304" s="54" t="s">
        <v>1094</v>
      </c>
      <c r="D304" s="26">
        <v>11.41</v>
      </c>
      <c r="E304" s="53"/>
      <c r="F304" s="143">
        <f t="shared" si="24"/>
        <v>0</v>
      </c>
      <c r="G304" s="21"/>
      <c r="H304" s="143">
        <f t="shared" si="25"/>
        <v>0</v>
      </c>
      <c r="I304" s="21"/>
      <c r="J304" s="143">
        <f t="shared" si="26"/>
        <v>0</v>
      </c>
      <c r="K304" s="21"/>
      <c r="L304" s="143">
        <f t="shared" si="27"/>
        <v>0</v>
      </c>
      <c r="M304" s="165">
        <f t="shared" si="28"/>
        <v>0</v>
      </c>
      <c r="N304" s="165">
        <f t="shared" si="29"/>
        <v>0</v>
      </c>
    </row>
    <row r="305" spans="1:14" ht="16.5" hidden="1">
      <c r="A305" s="17">
        <v>101</v>
      </c>
      <c r="B305" s="87" t="s">
        <v>1244</v>
      </c>
      <c r="C305" s="54" t="s">
        <v>1094</v>
      </c>
      <c r="D305" s="26">
        <v>13.83</v>
      </c>
      <c r="E305" s="53"/>
      <c r="F305" s="143">
        <f t="shared" si="24"/>
        <v>0</v>
      </c>
      <c r="G305" s="21"/>
      <c r="H305" s="143">
        <f t="shared" si="25"/>
        <v>0</v>
      </c>
      <c r="I305" s="21"/>
      <c r="J305" s="143">
        <f t="shared" si="26"/>
        <v>0</v>
      </c>
      <c r="K305" s="21"/>
      <c r="L305" s="143">
        <f t="shared" si="27"/>
        <v>0</v>
      </c>
      <c r="M305" s="165">
        <f t="shared" si="28"/>
        <v>0</v>
      </c>
      <c r="N305" s="165">
        <f t="shared" si="29"/>
        <v>0</v>
      </c>
    </row>
    <row r="306" spans="1:14" ht="16.5" hidden="1">
      <c r="A306" s="17">
        <v>102</v>
      </c>
      <c r="B306" s="88" t="s">
        <v>1257</v>
      </c>
      <c r="C306" s="54" t="s">
        <v>1094</v>
      </c>
      <c r="D306" s="26">
        <v>27.07</v>
      </c>
      <c r="E306" s="53"/>
      <c r="F306" s="143">
        <f t="shared" si="24"/>
        <v>0</v>
      </c>
      <c r="G306" s="21"/>
      <c r="H306" s="143">
        <f t="shared" si="25"/>
        <v>0</v>
      </c>
      <c r="I306" s="21"/>
      <c r="J306" s="143">
        <f t="shared" si="26"/>
        <v>0</v>
      </c>
      <c r="K306" s="21"/>
      <c r="L306" s="143">
        <f t="shared" si="27"/>
        <v>0</v>
      </c>
      <c r="M306" s="165">
        <f t="shared" si="28"/>
        <v>0</v>
      </c>
      <c r="N306" s="165">
        <f t="shared" si="29"/>
        <v>0</v>
      </c>
    </row>
    <row r="307" spans="1:14" ht="16.5" hidden="1">
      <c r="A307" s="17">
        <v>103</v>
      </c>
      <c r="B307" s="88" t="s">
        <v>1258</v>
      </c>
      <c r="C307" s="54" t="s">
        <v>1094</v>
      </c>
      <c r="D307" s="26">
        <v>30.73</v>
      </c>
      <c r="E307" s="53"/>
      <c r="F307" s="143">
        <f t="shared" si="24"/>
        <v>0</v>
      </c>
      <c r="G307" s="21"/>
      <c r="H307" s="143">
        <f t="shared" si="25"/>
        <v>0</v>
      </c>
      <c r="I307" s="21"/>
      <c r="J307" s="143">
        <f t="shared" si="26"/>
        <v>0</v>
      </c>
      <c r="K307" s="21"/>
      <c r="L307" s="143">
        <f t="shared" si="27"/>
        <v>0</v>
      </c>
      <c r="M307" s="165">
        <f t="shared" si="28"/>
        <v>0</v>
      </c>
      <c r="N307" s="165">
        <f t="shared" si="29"/>
        <v>0</v>
      </c>
    </row>
    <row r="308" spans="1:14" ht="16.5" hidden="1">
      <c r="A308" s="17">
        <v>104</v>
      </c>
      <c r="B308" s="88" t="s">
        <v>1259</v>
      </c>
      <c r="C308" s="54" t="s">
        <v>1094</v>
      </c>
      <c r="D308" s="26">
        <v>32.92</v>
      </c>
      <c r="E308" s="53"/>
      <c r="F308" s="143">
        <f t="shared" si="24"/>
        <v>0</v>
      </c>
      <c r="G308" s="21"/>
      <c r="H308" s="143">
        <f t="shared" si="25"/>
        <v>0</v>
      </c>
      <c r="I308" s="21"/>
      <c r="J308" s="143">
        <f t="shared" si="26"/>
        <v>0</v>
      </c>
      <c r="K308" s="21"/>
      <c r="L308" s="143">
        <f t="shared" si="27"/>
        <v>0</v>
      </c>
      <c r="M308" s="165">
        <f t="shared" si="28"/>
        <v>0</v>
      </c>
      <c r="N308" s="165">
        <f t="shared" si="29"/>
        <v>0</v>
      </c>
    </row>
    <row r="309" spans="1:14" ht="16.5" hidden="1">
      <c r="A309" s="17">
        <v>105</v>
      </c>
      <c r="B309" s="88" t="s">
        <v>1260</v>
      </c>
      <c r="C309" s="54" t="s">
        <v>1094</v>
      </c>
      <c r="D309" s="26">
        <v>42.06</v>
      </c>
      <c r="E309" s="53"/>
      <c r="F309" s="143">
        <f t="shared" si="24"/>
        <v>0</v>
      </c>
      <c r="G309" s="21"/>
      <c r="H309" s="143">
        <f t="shared" si="25"/>
        <v>0</v>
      </c>
      <c r="I309" s="21"/>
      <c r="J309" s="143">
        <f t="shared" si="26"/>
        <v>0</v>
      </c>
      <c r="K309" s="21"/>
      <c r="L309" s="143">
        <f t="shared" si="27"/>
        <v>0</v>
      </c>
      <c r="M309" s="165">
        <f t="shared" si="28"/>
        <v>0</v>
      </c>
      <c r="N309" s="165">
        <f t="shared" si="29"/>
        <v>0</v>
      </c>
    </row>
    <row r="310" spans="1:14" ht="16.5" hidden="1">
      <c r="A310" s="17">
        <v>106</v>
      </c>
      <c r="B310" s="88" t="s">
        <v>1261</v>
      </c>
      <c r="C310" s="54" t="s">
        <v>1094</v>
      </c>
      <c r="D310" s="26">
        <v>30.36</v>
      </c>
      <c r="E310" s="53"/>
      <c r="F310" s="143">
        <f t="shared" si="24"/>
        <v>0</v>
      </c>
      <c r="G310" s="21"/>
      <c r="H310" s="143">
        <f t="shared" si="25"/>
        <v>0</v>
      </c>
      <c r="I310" s="21"/>
      <c r="J310" s="143">
        <f t="shared" si="26"/>
        <v>0</v>
      </c>
      <c r="K310" s="21"/>
      <c r="L310" s="143">
        <f t="shared" si="27"/>
        <v>0</v>
      </c>
      <c r="M310" s="165">
        <f t="shared" si="28"/>
        <v>0</v>
      </c>
      <c r="N310" s="165">
        <f t="shared" si="29"/>
        <v>0</v>
      </c>
    </row>
    <row r="311" spans="1:14" ht="16.5" hidden="1">
      <c r="A311" s="17">
        <v>107</v>
      </c>
      <c r="B311" s="88" t="s">
        <v>1262</v>
      </c>
      <c r="C311" s="54" t="s">
        <v>1094</v>
      </c>
      <c r="D311" s="26">
        <v>31.82</v>
      </c>
      <c r="E311" s="53"/>
      <c r="F311" s="143">
        <f t="shared" si="24"/>
        <v>0</v>
      </c>
      <c r="G311" s="21"/>
      <c r="H311" s="143">
        <f t="shared" si="25"/>
        <v>0</v>
      </c>
      <c r="I311" s="21"/>
      <c r="J311" s="143">
        <f t="shared" si="26"/>
        <v>0</v>
      </c>
      <c r="K311" s="21"/>
      <c r="L311" s="143">
        <f t="shared" si="27"/>
        <v>0</v>
      </c>
      <c r="M311" s="165">
        <f t="shared" si="28"/>
        <v>0</v>
      </c>
      <c r="N311" s="165">
        <f t="shared" si="29"/>
        <v>0</v>
      </c>
    </row>
    <row r="312" spans="1:14" ht="16.5" hidden="1">
      <c r="A312" s="17">
        <v>108</v>
      </c>
      <c r="B312" s="88" t="s">
        <v>1263</v>
      </c>
      <c r="C312" s="54" t="s">
        <v>1094</v>
      </c>
      <c r="D312" s="26">
        <v>38.41</v>
      </c>
      <c r="E312" s="53"/>
      <c r="F312" s="143">
        <f t="shared" si="24"/>
        <v>0</v>
      </c>
      <c r="G312" s="21"/>
      <c r="H312" s="143">
        <f t="shared" si="25"/>
        <v>0</v>
      </c>
      <c r="I312" s="21"/>
      <c r="J312" s="143">
        <f t="shared" si="26"/>
        <v>0</v>
      </c>
      <c r="K312" s="21"/>
      <c r="L312" s="143">
        <f t="shared" si="27"/>
        <v>0</v>
      </c>
      <c r="M312" s="165">
        <f t="shared" si="28"/>
        <v>0</v>
      </c>
      <c r="N312" s="165">
        <f t="shared" si="29"/>
        <v>0</v>
      </c>
    </row>
    <row r="313" spans="1:14" ht="16.5" hidden="1">
      <c r="A313" s="17">
        <v>109</v>
      </c>
      <c r="B313" s="88" t="s">
        <v>1264</v>
      </c>
      <c r="C313" s="54" t="s">
        <v>1094</v>
      </c>
      <c r="D313" s="26">
        <v>45.72</v>
      </c>
      <c r="E313" s="53"/>
      <c r="F313" s="143">
        <f t="shared" si="24"/>
        <v>0</v>
      </c>
      <c r="G313" s="21"/>
      <c r="H313" s="143">
        <f t="shared" si="25"/>
        <v>0</v>
      </c>
      <c r="I313" s="21"/>
      <c r="J313" s="143">
        <f t="shared" si="26"/>
        <v>0</v>
      </c>
      <c r="K313" s="21"/>
      <c r="L313" s="143">
        <f t="shared" si="27"/>
        <v>0</v>
      </c>
      <c r="M313" s="165">
        <f t="shared" si="28"/>
        <v>0</v>
      </c>
      <c r="N313" s="165">
        <f t="shared" si="29"/>
        <v>0</v>
      </c>
    </row>
    <row r="314" spans="1:14" ht="16.5" hidden="1">
      <c r="A314" s="17">
        <v>110</v>
      </c>
      <c r="B314" s="88" t="s">
        <v>1265</v>
      </c>
      <c r="C314" s="54" t="s">
        <v>1094</v>
      </c>
      <c r="D314" s="26">
        <v>26.7</v>
      </c>
      <c r="E314" s="53"/>
      <c r="F314" s="143">
        <f t="shared" si="24"/>
        <v>0</v>
      </c>
      <c r="G314" s="21"/>
      <c r="H314" s="143">
        <f t="shared" si="25"/>
        <v>0</v>
      </c>
      <c r="I314" s="21"/>
      <c r="J314" s="143">
        <f t="shared" si="26"/>
        <v>0</v>
      </c>
      <c r="K314" s="21"/>
      <c r="L314" s="143">
        <f t="shared" si="27"/>
        <v>0</v>
      </c>
      <c r="M314" s="165">
        <f t="shared" si="28"/>
        <v>0</v>
      </c>
      <c r="N314" s="165">
        <f t="shared" si="29"/>
        <v>0</v>
      </c>
    </row>
    <row r="315" spans="1:14" ht="16.5" hidden="1">
      <c r="A315" s="17">
        <v>111</v>
      </c>
      <c r="B315" s="88" t="s">
        <v>1266</v>
      </c>
      <c r="C315" s="54" t="s">
        <v>1094</v>
      </c>
      <c r="D315" s="26">
        <v>28.9</v>
      </c>
      <c r="E315" s="53"/>
      <c r="F315" s="143">
        <f t="shared" si="24"/>
        <v>0</v>
      </c>
      <c r="G315" s="21"/>
      <c r="H315" s="143">
        <f t="shared" si="25"/>
        <v>0</v>
      </c>
      <c r="I315" s="21"/>
      <c r="J315" s="143">
        <f t="shared" si="26"/>
        <v>0</v>
      </c>
      <c r="K315" s="21"/>
      <c r="L315" s="143">
        <f t="shared" si="27"/>
        <v>0</v>
      </c>
      <c r="M315" s="165">
        <f t="shared" si="28"/>
        <v>0</v>
      </c>
      <c r="N315" s="165">
        <f t="shared" si="29"/>
        <v>0</v>
      </c>
    </row>
    <row r="316" spans="1:14" ht="16.5" hidden="1">
      <c r="A316" s="17">
        <v>112</v>
      </c>
      <c r="B316" s="88" t="s">
        <v>1267</v>
      </c>
      <c r="C316" s="54" t="s">
        <v>1094</v>
      </c>
      <c r="D316" s="26">
        <v>34.02</v>
      </c>
      <c r="E316" s="53"/>
      <c r="F316" s="143">
        <f t="shared" si="24"/>
        <v>0</v>
      </c>
      <c r="G316" s="21"/>
      <c r="H316" s="143">
        <f t="shared" si="25"/>
        <v>0</v>
      </c>
      <c r="I316" s="21"/>
      <c r="J316" s="143">
        <f t="shared" si="26"/>
        <v>0</v>
      </c>
      <c r="K316" s="21"/>
      <c r="L316" s="143">
        <f t="shared" si="27"/>
        <v>0</v>
      </c>
      <c r="M316" s="165">
        <f t="shared" si="28"/>
        <v>0</v>
      </c>
      <c r="N316" s="165">
        <f t="shared" si="29"/>
        <v>0</v>
      </c>
    </row>
    <row r="317" spans="1:14" ht="16.5" hidden="1">
      <c r="A317" s="17">
        <v>113</v>
      </c>
      <c r="B317" s="88" t="s">
        <v>1268</v>
      </c>
      <c r="C317" s="54" t="s">
        <v>1094</v>
      </c>
      <c r="D317" s="26">
        <v>42.06</v>
      </c>
      <c r="E317" s="53"/>
      <c r="F317" s="143">
        <f t="shared" si="24"/>
        <v>0</v>
      </c>
      <c r="G317" s="21"/>
      <c r="H317" s="143">
        <f t="shared" si="25"/>
        <v>0</v>
      </c>
      <c r="I317" s="21"/>
      <c r="J317" s="143">
        <f t="shared" si="26"/>
        <v>0</v>
      </c>
      <c r="K317" s="21"/>
      <c r="L317" s="143">
        <f t="shared" si="27"/>
        <v>0</v>
      </c>
      <c r="M317" s="165">
        <f t="shared" si="28"/>
        <v>0</v>
      </c>
      <c r="N317" s="165">
        <f t="shared" si="29"/>
        <v>0</v>
      </c>
    </row>
    <row r="318" spans="1:14" ht="16.5" hidden="1">
      <c r="A318" s="17">
        <v>114</v>
      </c>
      <c r="B318" s="88" t="s">
        <v>1269</v>
      </c>
      <c r="C318" s="54" t="s">
        <v>1094</v>
      </c>
      <c r="D318" s="26">
        <v>43.89</v>
      </c>
      <c r="E318" s="53"/>
      <c r="F318" s="143">
        <f t="shared" si="24"/>
        <v>0</v>
      </c>
      <c r="G318" s="21"/>
      <c r="H318" s="143">
        <f t="shared" si="25"/>
        <v>0</v>
      </c>
      <c r="I318" s="21"/>
      <c r="J318" s="143">
        <f t="shared" si="26"/>
        <v>0</v>
      </c>
      <c r="K318" s="21"/>
      <c r="L318" s="143">
        <f t="shared" si="27"/>
        <v>0</v>
      </c>
      <c r="M318" s="165">
        <f t="shared" si="28"/>
        <v>0</v>
      </c>
      <c r="N318" s="165">
        <f t="shared" si="29"/>
        <v>0</v>
      </c>
    </row>
    <row r="319" spans="1:14" ht="16.5" hidden="1">
      <c r="A319" s="17">
        <v>115</v>
      </c>
      <c r="B319" s="88" t="s">
        <v>1270</v>
      </c>
      <c r="C319" s="54" t="s">
        <v>1094</v>
      </c>
      <c r="D319" s="26">
        <v>50.48</v>
      </c>
      <c r="E319" s="53"/>
      <c r="F319" s="143">
        <f t="shared" si="24"/>
        <v>0</v>
      </c>
      <c r="G319" s="21"/>
      <c r="H319" s="143">
        <f t="shared" si="25"/>
        <v>0</v>
      </c>
      <c r="I319" s="21"/>
      <c r="J319" s="143">
        <f t="shared" si="26"/>
        <v>0</v>
      </c>
      <c r="K319" s="21"/>
      <c r="L319" s="143">
        <f t="shared" si="27"/>
        <v>0</v>
      </c>
      <c r="M319" s="165">
        <f t="shared" si="28"/>
        <v>0</v>
      </c>
      <c r="N319" s="165">
        <f t="shared" si="29"/>
        <v>0</v>
      </c>
    </row>
    <row r="320" spans="1:14" ht="16.5" hidden="1">
      <c r="A320" s="17">
        <v>116</v>
      </c>
      <c r="B320" s="88" t="s">
        <v>1271</v>
      </c>
      <c r="C320" s="54" t="s">
        <v>1094</v>
      </c>
      <c r="D320" s="26">
        <v>20.3</v>
      </c>
      <c r="E320" s="53"/>
      <c r="F320" s="143">
        <f t="shared" si="24"/>
        <v>0</v>
      </c>
      <c r="G320" s="21"/>
      <c r="H320" s="143">
        <f t="shared" si="25"/>
        <v>0</v>
      </c>
      <c r="I320" s="21"/>
      <c r="J320" s="143">
        <f t="shared" si="26"/>
        <v>0</v>
      </c>
      <c r="K320" s="21"/>
      <c r="L320" s="143">
        <f t="shared" si="27"/>
        <v>0</v>
      </c>
      <c r="M320" s="165">
        <f t="shared" si="28"/>
        <v>0</v>
      </c>
      <c r="N320" s="165">
        <f t="shared" si="29"/>
        <v>0</v>
      </c>
    </row>
    <row r="321" spans="1:14" ht="16.5" hidden="1">
      <c r="A321" s="17">
        <v>117</v>
      </c>
      <c r="B321" s="88" t="s">
        <v>1272</v>
      </c>
      <c r="C321" s="54" t="s">
        <v>1094</v>
      </c>
      <c r="D321" s="26">
        <v>23.05</v>
      </c>
      <c r="E321" s="53"/>
      <c r="F321" s="143">
        <f t="shared" si="24"/>
        <v>0</v>
      </c>
      <c r="G321" s="21"/>
      <c r="H321" s="143">
        <f t="shared" si="25"/>
        <v>0</v>
      </c>
      <c r="I321" s="21"/>
      <c r="J321" s="143">
        <f t="shared" si="26"/>
        <v>0</v>
      </c>
      <c r="K321" s="21"/>
      <c r="L321" s="143">
        <f t="shared" si="27"/>
        <v>0</v>
      </c>
      <c r="M321" s="165">
        <f t="shared" si="28"/>
        <v>0</v>
      </c>
      <c r="N321" s="165">
        <f t="shared" si="29"/>
        <v>0</v>
      </c>
    </row>
    <row r="322" spans="1:14" ht="16.5" hidden="1">
      <c r="A322" s="17">
        <v>118</v>
      </c>
      <c r="B322" s="88" t="s">
        <v>1273</v>
      </c>
      <c r="C322" s="54" t="s">
        <v>1094</v>
      </c>
      <c r="D322" s="26">
        <v>24.69</v>
      </c>
      <c r="E322" s="53"/>
      <c r="F322" s="143">
        <f t="shared" si="24"/>
        <v>0</v>
      </c>
      <c r="G322" s="21"/>
      <c r="H322" s="143">
        <f t="shared" si="25"/>
        <v>0</v>
      </c>
      <c r="I322" s="21"/>
      <c r="J322" s="143">
        <f t="shared" si="26"/>
        <v>0</v>
      </c>
      <c r="K322" s="21"/>
      <c r="L322" s="143">
        <f t="shared" si="27"/>
        <v>0</v>
      </c>
      <c r="M322" s="165">
        <f t="shared" si="28"/>
        <v>0</v>
      </c>
      <c r="N322" s="165">
        <f t="shared" si="29"/>
        <v>0</v>
      </c>
    </row>
    <row r="323" spans="1:14" ht="16.5" hidden="1">
      <c r="A323" s="17">
        <v>119</v>
      </c>
      <c r="B323" s="88" t="s">
        <v>1274</v>
      </c>
      <c r="C323" s="54" t="s">
        <v>1094</v>
      </c>
      <c r="D323" s="26">
        <v>31.55</v>
      </c>
      <c r="E323" s="53"/>
      <c r="F323" s="143">
        <f t="shared" si="24"/>
        <v>0</v>
      </c>
      <c r="G323" s="21"/>
      <c r="H323" s="143">
        <f t="shared" si="25"/>
        <v>0</v>
      </c>
      <c r="I323" s="21"/>
      <c r="J323" s="143">
        <f t="shared" si="26"/>
        <v>0</v>
      </c>
      <c r="K323" s="21"/>
      <c r="L323" s="143">
        <f t="shared" si="27"/>
        <v>0</v>
      </c>
      <c r="M323" s="165">
        <f t="shared" si="28"/>
        <v>0</v>
      </c>
      <c r="N323" s="165">
        <f t="shared" si="29"/>
        <v>0</v>
      </c>
    </row>
    <row r="324" spans="1:14" ht="16.5" hidden="1">
      <c r="A324" s="17">
        <v>120</v>
      </c>
      <c r="B324" s="88" t="s">
        <v>1275</v>
      </c>
      <c r="C324" s="54" t="s">
        <v>1094</v>
      </c>
      <c r="D324" s="26">
        <v>22.77</v>
      </c>
      <c r="E324" s="53"/>
      <c r="F324" s="143">
        <f t="shared" si="24"/>
        <v>0</v>
      </c>
      <c r="G324" s="21"/>
      <c r="H324" s="143">
        <f t="shared" si="25"/>
        <v>0</v>
      </c>
      <c r="I324" s="21"/>
      <c r="J324" s="143">
        <f t="shared" si="26"/>
        <v>0</v>
      </c>
      <c r="K324" s="21"/>
      <c r="L324" s="143">
        <f t="shared" si="27"/>
        <v>0</v>
      </c>
      <c r="M324" s="165">
        <f t="shared" si="28"/>
        <v>0</v>
      </c>
      <c r="N324" s="165">
        <f t="shared" si="29"/>
        <v>0</v>
      </c>
    </row>
    <row r="325" spans="1:14" ht="16.5" hidden="1">
      <c r="A325" s="17">
        <v>121</v>
      </c>
      <c r="B325" s="88" t="s">
        <v>1276</v>
      </c>
      <c r="C325" s="54" t="s">
        <v>1094</v>
      </c>
      <c r="D325" s="26">
        <v>23.87</v>
      </c>
      <c r="E325" s="53"/>
      <c r="F325" s="143">
        <f t="shared" si="24"/>
        <v>0</v>
      </c>
      <c r="G325" s="21"/>
      <c r="H325" s="143">
        <f t="shared" si="25"/>
        <v>0</v>
      </c>
      <c r="I325" s="21"/>
      <c r="J325" s="143">
        <f t="shared" si="26"/>
        <v>0</v>
      </c>
      <c r="K325" s="21"/>
      <c r="L325" s="143">
        <f t="shared" si="27"/>
        <v>0</v>
      </c>
      <c r="M325" s="165">
        <f t="shared" si="28"/>
        <v>0</v>
      </c>
      <c r="N325" s="165">
        <f t="shared" si="29"/>
        <v>0</v>
      </c>
    </row>
    <row r="326" spans="1:14" ht="16.5" hidden="1">
      <c r="A326" s="17">
        <v>122</v>
      </c>
      <c r="B326" s="88" t="s">
        <v>1277</v>
      </c>
      <c r="C326" s="54" t="s">
        <v>1094</v>
      </c>
      <c r="D326" s="26">
        <v>28.81</v>
      </c>
      <c r="E326" s="53"/>
      <c r="F326" s="143">
        <f t="shared" si="24"/>
        <v>0</v>
      </c>
      <c r="G326" s="21"/>
      <c r="H326" s="143">
        <f t="shared" si="25"/>
        <v>0</v>
      </c>
      <c r="I326" s="21"/>
      <c r="J326" s="143">
        <f t="shared" si="26"/>
        <v>0</v>
      </c>
      <c r="K326" s="21"/>
      <c r="L326" s="143">
        <f t="shared" si="27"/>
        <v>0</v>
      </c>
      <c r="M326" s="165">
        <f t="shared" si="28"/>
        <v>0</v>
      </c>
      <c r="N326" s="165">
        <f t="shared" si="29"/>
        <v>0</v>
      </c>
    </row>
    <row r="327" spans="1:14" ht="16.5" hidden="1">
      <c r="A327" s="17">
        <v>123</v>
      </c>
      <c r="B327" s="88" t="s">
        <v>1278</v>
      </c>
      <c r="C327" s="54" t="s">
        <v>1094</v>
      </c>
      <c r="D327" s="26">
        <v>34.29</v>
      </c>
      <c r="E327" s="53"/>
      <c r="F327" s="143">
        <f t="shared" si="24"/>
        <v>0</v>
      </c>
      <c r="G327" s="21"/>
      <c r="H327" s="143">
        <f t="shared" si="25"/>
        <v>0</v>
      </c>
      <c r="I327" s="21"/>
      <c r="J327" s="143">
        <f t="shared" si="26"/>
        <v>0</v>
      </c>
      <c r="K327" s="21"/>
      <c r="L327" s="143">
        <f t="shared" si="27"/>
        <v>0</v>
      </c>
      <c r="M327" s="165">
        <f t="shared" si="28"/>
        <v>0</v>
      </c>
      <c r="N327" s="165">
        <f t="shared" si="29"/>
        <v>0</v>
      </c>
    </row>
    <row r="328" spans="1:14" ht="16.5" hidden="1">
      <c r="A328" s="17">
        <v>124</v>
      </c>
      <c r="B328" s="88" t="s">
        <v>1279</v>
      </c>
      <c r="C328" s="54" t="s">
        <v>1094</v>
      </c>
      <c r="D328" s="26">
        <v>20.03</v>
      </c>
      <c r="E328" s="53"/>
      <c r="F328" s="143">
        <f t="shared" si="24"/>
        <v>0</v>
      </c>
      <c r="G328" s="21"/>
      <c r="H328" s="143">
        <f t="shared" si="25"/>
        <v>0</v>
      </c>
      <c r="I328" s="21"/>
      <c r="J328" s="143">
        <f t="shared" si="26"/>
        <v>0</v>
      </c>
      <c r="K328" s="21"/>
      <c r="L328" s="143">
        <f t="shared" si="27"/>
        <v>0</v>
      </c>
      <c r="M328" s="165">
        <f t="shared" si="28"/>
        <v>0</v>
      </c>
      <c r="N328" s="165">
        <f t="shared" si="29"/>
        <v>0</v>
      </c>
    </row>
    <row r="329" spans="1:14" ht="16.5" hidden="1">
      <c r="A329" s="17">
        <v>125</v>
      </c>
      <c r="B329" s="88" t="s">
        <v>1280</v>
      </c>
      <c r="C329" s="54" t="s">
        <v>1094</v>
      </c>
      <c r="D329" s="26">
        <v>21.68</v>
      </c>
      <c r="E329" s="53"/>
      <c r="F329" s="143">
        <f t="shared" si="24"/>
        <v>0</v>
      </c>
      <c r="G329" s="21"/>
      <c r="H329" s="143">
        <f t="shared" si="25"/>
        <v>0</v>
      </c>
      <c r="I329" s="21"/>
      <c r="J329" s="143">
        <f t="shared" si="26"/>
        <v>0</v>
      </c>
      <c r="K329" s="21"/>
      <c r="L329" s="143">
        <f t="shared" si="27"/>
        <v>0</v>
      </c>
      <c r="M329" s="165">
        <f t="shared" si="28"/>
        <v>0</v>
      </c>
      <c r="N329" s="165">
        <f t="shared" si="29"/>
        <v>0</v>
      </c>
    </row>
    <row r="330" spans="1:14" ht="16.5" hidden="1">
      <c r="A330" s="17">
        <v>126</v>
      </c>
      <c r="B330" s="88" t="s">
        <v>1281</v>
      </c>
      <c r="C330" s="54" t="s">
        <v>1094</v>
      </c>
      <c r="D330" s="26">
        <v>25.52</v>
      </c>
      <c r="E330" s="53"/>
      <c r="F330" s="143">
        <f t="shared" si="24"/>
        <v>0</v>
      </c>
      <c r="G330" s="21"/>
      <c r="H330" s="143">
        <f t="shared" si="25"/>
        <v>0</v>
      </c>
      <c r="I330" s="21"/>
      <c r="J330" s="143">
        <f t="shared" si="26"/>
        <v>0</v>
      </c>
      <c r="K330" s="21"/>
      <c r="L330" s="143">
        <f t="shared" si="27"/>
        <v>0</v>
      </c>
      <c r="M330" s="165">
        <f t="shared" si="28"/>
        <v>0</v>
      </c>
      <c r="N330" s="165">
        <f t="shared" si="29"/>
        <v>0</v>
      </c>
    </row>
    <row r="331" spans="1:14" ht="16.5" hidden="1">
      <c r="A331" s="17">
        <v>127</v>
      </c>
      <c r="B331" s="88" t="s">
        <v>1282</v>
      </c>
      <c r="C331" s="54" t="s">
        <v>1094</v>
      </c>
      <c r="D331" s="26">
        <v>31.55</v>
      </c>
      <c r="E331" s="53"/>
      <c r="F331" s="143">
        <f t="shared" si="24"/>
        <v>0</v>
      </c>
      <c r="G331" s="21"/>
      <c r="H331" s="143">
        <f t="shared" si="25"/>
        <v>0</v>
      </c>
      <c r="I331" s="21"/>
      <c r="J331" s="143">
        <f t="shared" si="26"/>
        <v>0</v>
      </c>
      <c r="K331" s="21"/>
      <c r="L331" s="143">
        <f t="shared" si="27"/>
        <v>0</v>
      </c>
      <c r="M331" s="165">
        <f t="shared" si="28"/>
        <v>0</v>
      </c>
      <c r="N331" s="165">
        <f t="shared" si="29"/>
        <v>0</v>
      </c>
    </row>
    <row r="332" spans="1:14" ht="16.5" hidden="1">
      <c r="A332" s="17">
        <v>128</v>
      </c>
      <c r="B332" s="88" t="s">
        <v>1283</v>
      </c>
      <c r="C332" s="54" t="s">
        <v>1094</v>
      </c>
      <c r="D332" s="26">
        <v>32.92</v>
      </c>
      <c r="E332" s="53"/>
      <c r="F332" s="143">
        <f t="shared" si="24"/>
        <v>0</v>
      </c>
      <c r="G332" s="21"/>
      <c r="H332" s="143">
        <f t="shared" si="25"/>
        <v>0</v>
      </c>
      <c r="I332" s="21"/>
      <c r="J332" s="143">
        <f t="shared" si="26"/>
        <v>0</v>
      </c>
      <c r="K332" s="21"/>
      <c r="L332" s="143">
        <f t="shared" si="27"/>
        <v>0</v>
      </c>
      <c r="M332" s="165">
        <f t="shared" si="28"/>
        <v>0</v>
      </c>
      <c r="N332" s="165">
        <f t="shared" si="29"/>
        <v>0</v>
      </c>
    </row>
    <row r="333" spans="1:14" ht="16.5" hidden="1">
      <c r="A333" s="17">
        <v>129</v>
      </c>
      <c r="B333" s="88" t="s">
        <v>1284</v>
      </c>
      <c r="C333" s="54" t="s">
        <v>1094</v>
      </c>
      <c r="D333" s="26">
        <v>37.86</v>
      </c>
      <c r="E333" s="53"/>
      <c r="F333" s="143">
        <f t="shared" si="24"/>
        <v>0</v>
      </c>
      <c r="G333" s="21"/>
      <c r="H333" s="143">
        <f t="shared" si="25"/>
        <v>0</v>
      </c>
      <c r="I333" s="21"/>
      <c r="J333" s="143">
        <f t="shared" si="26"/>
        <v>0</v>
      </c>
      <c r="K333" s="21"/>
      <c r="L333" s="143">
        <f t="shared" si="27"/>
        <v>0</v>
      </c>
      <c r="M333" s="165">
        <f t="shared" si="28"/>
        <v>0</v>
      </c>
      <c r="N333" s="165">
        <f t="shared" si="29"/>
        <v>0</v>
      </c>
    </row>
    <row r="334" spans="1:14" ht="16.5" hidden="1">
      <c r="A334" s="17">
        <v>130</v>
      </c>
      <c r="B334" s="88" t="s">
        <v>1309</v>
      </c>
      <c r="C334" s="54" t="s">
        <v>1094</v>
      </c>
      <c r="D334" s="26">
        <v>21.66</v>
      </c>
      <c r="E334" s="53"/>
      <c r="F334" s="143">
        <f aca="true" t="shared" si="30" ref="F334:F397">+ROUND(E334*D334,2)</f>
        <v>0</v>
      </c>
      <c r="G334" s="21"/>
      <c r="H334" s="143">
        <f aca="true" t="shared" si="31" ref="H334:H397">G334*D334</f>
        <v>0</v>
      </c>
      <c r="I334" s="21"/>
      <c r="J334" s="143">
        <f aca="true" t="shared" si="32" ref="J334:J397">I334*D334</f>
        <v>0</v>
      </c>
      <c r="K334" s="21"/>
      <c r="L334" s="143">
        <f aca="true" t="shared" si="33" ref="L334:L397">K334*D334</f>
        <v>0</v>
      </c>
      <c r="M334" s="165">
        <f aca="true" t="shared" si="34" ref="M334:M397">+E334+G334+I334+K334</f>
        <v>0</v>
      </c>
      <c r="N334" s="165">
        <f aca="true" t="shared" si="35" ref="N334:N397">M334*D334</f>
        <v>0</v>
      </c>
    </row>
    <row r="335" spans="1:14" ht="16.5" hidden="1">
      <c r="A335" s="17">
        <v>131</v>
      </c>
      <c r="B335" s="88" t="s">
        <v>1310</v>
      </c>
      <c r="C335" s="54" t="s">
        <v>1094</v>
      </c>
      <c r="D335" s="26">
        <v>24.58</v>
      </c>
      <c r="E335" s="53"/>
      <c r="F335" s="143">
        <f t="shared" si="30"/>
        <v>0</v>
      </c>
      <c r="G335" s="21"/>
      <c r="H335" s="143">
        <f t="shared" si="31"/>
        <v>0</v>
      </c>
      <c r="I335" s="21"/>
      <c r="J335" s="143">
        <f t="shared" si="32"/>
        <v>0</v>
      </c>
      <c r="K335" s="21"/>
      <c r="L335" s="143">
        <f t="shared" si="33"/>
        <v>0</v>
      </c>
      <c r="M335" s="165">
        <f t="shared" si="34"/>
        <v>0</v>
      </c>
      <c r="N335" s="165">
        <f t="shared" si="35"/>
        <v>0</v>
      </c>
    </row>
    <row r="336" spans="1:14" ht="16.5" hidden="1">
      <c r="A336" s="17">
        <v>132</v>
      </c>
      <c r="B336" s="88" t="s">
        <v>1311</v>
      </c>
      <c r="C336" s="54" t="s">
        <v>1094</v>
      </c>
      <c r="D336" s="26">
        <v>26.34</v>
      </c>
      <c r="E336" s="53"/>
      <c r="F336" s="143">
        <f t="shared" si="30"/>
        <v>0</v>
      </c>
      <c r="G336" s="21"/>
      <c r="H336" s="143">
        <f t="shared" si="31"/>
        <v>0</v>
      </c>
      <c r="I336" s="21"/>
      <c r="J336" s="143">
        <f t="shared" si="32"/>
        <v>0</v>
      </c>
      <c r="K336" s="21"/>
      <c r="L336" s="143">
        <f t="shared" si="33"/>
        <v>0</v>
      </c>
      <c r="M336" s="165">
        <f t="shared" si="34"/>
        <v>0</v>
      </c>
      <c r="N336" s="165">
        <f t="shared" si="35"/>
        <v>0</v>
      </c>
    </row>
    <row r="337" spans="1:14" ht="16.5" hidden="1">
      <c r="A337" s="17">
        <v>133</v>
      </c>
      <c r="B337" s="88" t="s">
        <v>1312</v>
      </c>
      <c r="C337" s="54" t="s">
        <v>1094</v>
      </c>
      <c r="D337" s="26">
        <v>33.65</v>
      </c>
      <c r="E337" s="53"/>
      <c r="F337" s="143">
        <f t="shared" si="30"/>
        <v>0</v>
      </c>
      <c r="G337" s="21"/>
      <c r="H337" s="143">
        <f t="shared" si="31"/>
        <v>0</v>
      </c>
      <c r="I337" s="21"/>
      <c r="J337" s="143">
        <f t="shared" si="32"/>
        <v>0</v>
      </c>
      <c r="K337" s="21"/>
      <c r="L337" s="143">
        <f t="shared" si="33"/>
        <v>0</v>
      </c>
      <c r="M337" s="165">
        <f t="shared" si="34"/>
        <v>0</v>
      </c>
      <c r="N337" s="165">
        <f t="shared" si="35"/>
        <v>0</v>
      </c>
    </row>
    <row r="338" spans="1:14" ht="16.5" hidden="1">
      <c r="A338" s="17">
        <v>134</v>
      </c>
      <c r="B338" s="88" t="s">
        <v>1313</v>
      </c>
      <c r="C338" s="54" t="s">
        <v>1094</v>
      </c>
      <c r="D338" s="26">
        <v>24.29</v>
      </c>
      <c r="E338" s="53"/>
      <c r="F338" s="143">
        <f t="shared" si="30"/>
        <v>0</v>
      </c>
      <c r="G338" s="21"/>
      <c r="H338" s="143">
        <f t="shared" si="31"/>
        <v>0</v>
      </c>
      <c r="I338" s="21"/>
      <c r="J338" s="143">
        <f t="shared" si="32"/>
        <v>0</v>
      </c>
      <c r="K338" s="21"/>
      <c r="L338" s="143">
        <f t="shared" si="33"/>
        <v>0</v>
      </c>
      <c r="M338" s="165">
        <f t="shared" si="34"/>
        <v>0</v>
      </c>
      <c r="N338" s="165">
        <f t="shared" si="35"/>
        <v>0</v>
      </c>
    </row>
    <row r="339" spans="1:14" ht="16.5" hidden="1">
      <c r="A339" s="17">
        <v>135</v>
      </c>
      <c r="B339" s="88" t="s">
        <v>1314</v>
      </c>
      <c r="C339" s="54" t="s">
        <v>1094</v>
      </c>
      <c r="D339" s="26">
        <v>25.46</v>
      </c>
      <c r="E339" s="53"/>
      <c r="F339" s="143">
        <f t="shared" si="30"/>
        <v>0</v>
      </c>
      <c r="G339" s="21"/>
      <c r="H339" s="143">
        <f t="shared" si="31"/>
        <v>0</v>
      </c>
      <c r="I339" s="21"/>
      <c r="J339" s="143">
        <f t="shared" si="32"/>
        <v>0</v>
      </c>
      <c r="K339" s="21"/>
      <c r="L339" s="143">
        <f t="shared" si="33"/>
        <v>0</v>
      </c>
      <c r="M339" s="165">
        <f t="shared" si="34"/>
        <v>0</v>
      </c>
      <c r="N339" s="165">
        <f t="shared" si="35"/>
        <v>0</v>
      </c>
    </row>
    <row r="340" spans="1:14" ht="16.5" hidden="1">
      <c r="A340" s="17">
        <v>136</v>
      </c>
      <c r="B340" s="88" t="s">
        <v>1315</v>
      </c>
      <c r="C340" s="54" t="s">
        <v>1094</v>
      </c>
      <c r="D340" s="26">
        <v>30.73</v>
      </c>
      <c r="E340" s="53"/>
      <c r="F340" s="143">
        <f t="shared" si="30"/>
        <v>0</v>
      </c>
      <c r="G340" s="21"/>
      <c r="H340" s="143">
        <f t="shared" si="31"/>
        <v>0</v>
      </c>
      <c r="I340" s="21"/>
      <c r="J340" s="143">
        <f t="shared" si="32"/>
        <v>0</v>
      </c>
      <c r="K340" s="21"/>
      <c r="L340" s="143">
        <f t="shared" si="33"/>
        <v>0</v>
      </c>
      <c r="M340" s="165">
        <f t="shared" si="34"/>
        <v>0</v>
      </c>
      <c r="N340" s="165">
        <f t="shared" si="35"/>
        <v>0</v>
      </c>
    </row>
    <row r="341" spans="1:14" ht="16.5" hidden="1">
      <c r="A341" s="17">
        <v>137</v>
      </c>
      <c r="B341" s="88" t="s">
        <v>1316</v>
      </c>
      <c r="C341" s="54" t="s">
        <v>1094</v>
      </c>
      <c r="D341" s="26">
        <v>36.58</v>
      </c>
      <c r="E341" s="53"/>
      <c r="F341" s="143">
        <f t="shared" si="30"/>
        <v>0</v>
      </c>
      <c r="G341" s="21"/>
      <c r="H341" s="143">
        <f t="shared" si="31"/>
        <v>0</v>
      </c>
      <c r="I341" s="21"/>
      <c r="J341" s="143">
        <f t="shared" si="32"/>
        <v>0</v>
      </c>
      <c r="K341" s="21"/>
      <c r="L341" s="143">
        <f t="shared" si="33"/>
        <v>0</v>
      </c>
      <c r="M341" s="165">
        <f t="shared" si="34"/>
        <v>0</v>
      </c>
      <c r="N341" s="165">
        <f t="shared" si="35"/>
        <v>0</v>
      </c>
    </row>
    <row r="342" spans="1:14" ht="16.5" hidden="1">
      <c r="A342" s="17">
        <v>138</v>
      </c>
      <c r="B342" s="88" t="s">
        <v>1317</v>
      </c>
      <c r="C342" s="54" t="s">
        <v>1094</v>
      </c>
      <c r="D342" s="26">
        <v>21.36</v>
      </c>
      <c r="E342" s="53"/>
      <c r="F342" s="143">
        <f t="shared" si="30"/>
        <v>0</v>
      </c>
      <c r="G342" s="21"/>
      <c r="H342" s="143">
        <f t="shared" si="31"/>
        <v>0</v>
      </c>
      <c r="I342" s="21"/>
      <c r="J342" s="143">
        <f t="shared" si="32"/>
        <v>0</v>
      </c>
      <c r="K342" s="21"/>
      <c r="L342" s="143">
        <f t="shared" si="33"/>
        <v>0</v>
      </c>
      <c r="M342" s="165">
        <f t="shared" si="34"/>
        <v>0</v>
      </c>
      <c r="N342" s="165">
        <f t="shared" si="35"/>
        <v>0</v>
      </c>
    </row>
    <row r="343" spans="1:14" ht="16.5" hidden="1">
      <c r="A343" s="17">
        <v>139</v>
      </c>
      <c r="B343" s="88" t="s">
        <v>1318</v>
      </c>
      <c r="C343" s="54" t="s">
        <v>1094</v>
      </c>
      <c r="D343" s="26">
        <v>23.12</v>
      </c>
      <c r="E343" s="53"/>
      <c r="F343" s="143">
        <f t="shared" si="30"/>
        <v>0</v>
      </c>
      <c r="G343" s="21"/>
      <c r="H343" s="143">
        <f t="shared" si="31"/>
        <v>0</v>
      </c>
      <c r="I343" s="21"/>
      <c r="J343" s="143">
        <f t="shared" si="32"/>
        <v>0</v>
      </c>
      <c r="K343" s="21"/>
      <c r="L343" s="143">
        <f t="shared" si="33"/>
        <v>0</v>
      </c>
      <c r="M343" s="165">
        <f t="shared" si="34"/>
        <v>0</v>
      </c>
      <c r="N343" s="165">
        <f t="shared" si="35"/>
        <v>0</v>
      </c>
    </row>
    <row r="344" spans="1:14" ht="16.5" hidden="1">
      <c r="A344" s="17">
        <v>140</v>
      </c>
      <c r="B344" s="88" t="s">
        <v>1319</v>
      </c>
      <c r="C344" s="54" t="s">
        <v>1094</v>
      </c>
      <c r="D344" s="26">
        <v>27.22</v>
      </c>
      <c r="E344" s="53"/>
      <c r="F344" s="143">
        <f t="shared" si="30"/>
        <v>0</v>
      </c>
      <c r="G344" s="21"/>
      <c r="H344" s="143">
        <f t="shared" si="31"/>
        <v>0</v>
      </c>
      <c r="I344" s="21"/>
      <c r="J344" s="143">
        <f t="shared" si="32"/>
        <v>0</v>
      </c>
      <c r="K344" s="21"/>
      <c r="L344" s="143">
        <f t="shared" si="33"/>
        <v>0</v>
      </c>
      <c r="M344" s="165">
        <f t="shared" si="34"/>
        <v>0</v>
      </c>
      <c r="N344" s="165">
        <f t="shared" si="35"/>
        <v>0</v>
      </c>
    </row>
    <row r="345" spans="1:14" ht="16.5" hidden="1">
      <c r="A345" s="17">
        <v>141</v>
      </c>
      <c r="B345" s="88" t="s">
        <v>1320</v>
      </c>
      <c r="C345" s="54" t="s">
        <v>1094</v>
      </c>
      <c r="D345" s="26">
        <v>33.65</v>
      </c>
      <c r="E345" s="53"/>
      <c r="F345" s="143">
        <f t="shared" si="30"/>
        <v>0</v>
      </c>
      <c r="G345" s="21"/>
      <c r="H345" s="143">
        <f t="shared" si="31"/>
        <v>0</v>
      </c>
      <c r="I345" s="21"/>
      <c r="J345" s="143">
        <f t="shared" si="32"/>
        <v>0</v>
      </c>
      <c r="K345" s="21"/>
      <c r="L345" s="143">
        <f t="shared" si="33"/>
        <v>0</v>
      </c>
      <c r="M345" s="165">
        <f t="shared" si="34"/>
        <v>0</v>
      </c>
      <c r="N345" s="165">
        <f t="shared" si="35"/>
        <v>0</v>
      </c>
    </row>
    <row r="346" spans="1:14" ht="16.5" hidden="1">
      <c r="A346" s="17">
        <v>142</v>
      </c>
      <c r="B346" s="88" t="s">
        <v>1321</v>
      </c>
      <c r="C346" s="54" t="s">
        <v>1094</v>
      </c>
      <c r="D346" s="26">
        <v>35.11</v>
      </c>
      <c r="E346" s="53"/>
      <c r="F346" s="143">
        <f t="shared" si="30"/>
        <v>0</v>
      </c>
      <c r="G346" s="21"/>
      <c r="H346" s="143">
        <f t="shared" si="31"/>
        <v>0</v>
      </c>
      <c r="I346" s="21"/>
      <c r="J346" s="143">
        <f t="shared" si="32"/>
        <v>0</v>
      </c>
      <c r="K346" s="21"/>
      <c r="L346" s="143">
        <f t="shared" si="33"/>
        <v>0</v>
      </c>
      <c r="M346" s="165">
        <f t="shared" si="34"/>
        <v>0</v>
      </c>
      <c r="N346" s="165">
        <f t="shared" si="35"/>
        <v>0</v>
      </c>
    </row>
    <row r="347" spans="1:14" ht="16.5" hidden="1">
      <c r="A347" s="17">
        <v>143</v>
      </c>
      <c r="B347" s="88" t="s">
        <v>1322</v>
      </c>
      <c r="C347" s="54" t="s">
        <v>1094</v>
      </c>
      <c r="D347" s="26">
        <v>40.38</v>
      </c>
      <c r="E347" s="53"/>
      <c r="F347" s="143">
        <f t="shared" si="30"/>
        <v>0</v>
      </c>
      <c r="G347" s="21"/>
      <c r="H347" s="143">
        <f t="shared" si="31"/>
        <v>0</v>
      </c>
      <c r="I347" s="21"/>
      <c r="J347" s="143">
        <f t="shared" si="32"/>
        <v>0</v>
      </c>
      <c r="K347" s="21"/>
      <c r="L347" s="143">
        <f t="shared" si="33"/>
        <v>0</v>
      </c>
      <c r="M347" s="165">
        <f t="shared" si="34"/>
        <v>0</v>
      </c>
      <c r="N347" s="165">
        <f t="shared" si="35"/>
        <v>0</v>
      </c>
    </row>
    <row r="348" spans="1:14" ht="16.5" hidden="1">
      <c r="A348" s="17">
        <v>144</v>
      </c>
      <c r="B348" s="88" t="s">
        <v>1323</v>
      </c>
      <c r="C348" s="54" t="s">
        <v>1094</v>
      </c>
      <c r="D348" s="26">
        <v>16.24</v>
      </c>
      <c r="E348" s="53"/>
      <c r="F348" s="143">
        <f t="shared" si="30"/>
        <v>0</v>
      </c>
      <c r="G348" s="21"/>
      <c r="H348" s="143">
        <f t="shared" si="31"/>
        <v>0</v>
      </c>
      <c r="I348" s="21"/>
      <c r="J348" s="143">
        <f t="shared" si="32"/>
        <v>0</v>
      </c>
      <c r="K348" s="21"/>
      <c r="L348" s="143">
        <f t="shared" si="33"/>
        <v>0</v>
      </c>
      <c r="M348" s="165">
        <f t="shared" si="34"/>
        <v>0</v>
      </c>
      <c r="N348" s="165">
        <f t="shared" si="35"/>
        <v>0</v>
      </c>
    </row>
    <row r="349" spans="1:14" ht="16.5" hidden="1">
      <c r="A349" s="17">
        <v>145</v>
      </c>
      <c r="B349" s="88" t="s">
        <v>1324</v>
      </c>
      <c r="C349" s="54" t="s">
        <v>1094</v>
      </c>
      <c r="D349" s="26">
        <v>18.44</v>
      </c>
      <c r="E349" s="53"/>
      <c r="F349" s="143">
        <f t="shared" si="30"/>
        <v>0</v>
      </c>
      <c r="G349" s="21"/>
      <c r="H349" s="143">
        <f t="shared" si="31"/>
        <v>0</v>
      </c>
      <c r="I349" s="21"/>
      <c r="J349" s="143">
        <f t="shared" si="32"/>
        <v>0</v>
      </c>
      <c r="K349" s="21"/>
      <c r="L349" s="143">
        <f t="shared" si="33"/>
        <v>0</v>
      </c>
      <c r="M349" s="165">
        <f t="shared" si="34"/>
        <v>0</v>
      </c>
      <c r="N349" s="165">
        <f t="shared" si="35"/>
        <v>0</v>
      </c>
    </row>
    <row r="350" spans="1:14" ht="16.5" hidden="1">
      <c r="A350" s="17">
        <v>146</v>
      </c>
      <c r="B350" s="88" t="s">
        <v>1325</v>
      </c>
      <c r="C350" s="54" t="s">
        <v>1094</v>
      </c>
      <c r="D350" s="26">
        <v>19.75</v>
      </c>
      <c r="E350" s="53"/>
      <c r="F350" s="143">
        <f t="shared" si="30"/>
        <v>0</v>
      </c>
      <c r="G350" s="21"/>
      <c r="H350" s="143">
        <f t="shared" si="31"/>
        <v>0</v>
      </c>
      <c r="I350" s="21"/>
      <c r="J350" s="143">
        <f t="shared" si="32"/>
        <v>0</v>
      </c>
      <c r="K350" s="21"/>
      <c r="L350" s="143">
        <f t="shared" si="33"/>
        <v>0</v>
      </c>
      <c r="M350" s="165">
        <f t="shared" si="34"/>
        <v>0</v>
      </c>
      <c r="N350" s="165">
        <f t="shared" si="35"/>
        <v>0</v>
      </c>
    </row>
    <row r="351" spans="1:14" ht="16.5" hidden="1">
      <c r="A351" s="17">
        <v>147</v>
      </c>
      <c r="B351" s="88" t="s">
        <v>1326</v>
      </c>
      <c r="C351" s="54" t="s">
        <v>1094</v>
      </c>
      <c r="D351" s="26">
        <v>25.24</v>
      </c>
      <c r="E351" s="53"/>
      <c r="F351" s="143">
        <f t="shared" si="30"/>
        <v>0</v>
      </c>
      <c r="G351" s="21"/>
      <c r="H351" s="143">
        <f t="shared" si="31"/>
        <v>0</v>
      </c>
      <c r="I351" s="21"/>
      <c r="J351" s="143">
        <f t="shared" si="32"/>
        <v>0</v>
      </c>
      <c r="K351" s="21"/>
      <c r="L351" s="143">
        <f t="shared" si="33"/>
        <v>0</v>
      </c>
      <c r="M351" s="165">
        <f t="shared" si="34"/>
        <v>0</v>
      </c>
      <c r="N351" s="165">
        <f t="shared" si="35"/>
        <v>0</v>
      </c>
    </row>
    <row r="352" spans="1:14" ht="16.5" hidden="1">
      <c r="A352" s="17">
        <v>148</v>
      </c>
      <c r="B352" s="88" t="s">
        <v>1327</v>
      </c>
      <c r="C352" s="54" t="s">
        <v>1094</v>
      </c>
      <c r="D352" s="26">
        <v>18.22</v>
      </c>
      <c r="E352" s="53"/>
      <c r="F352" s="143">
        <f t="shared" si="30"/>
        <v>0</v>
      </c>
      <c r="G352" s="21"/>
      <c r="H352" s="143">
        <f t="shared" si="31"/>
        <v>0</v>
      </c>
      <c r="I352" s="21"/>
      <c r="J352" s="143">
        <f t="shared" si="32"/>
        <v>0</v>
      </c>
      <c r="K352" s="21"/>
      <c r="L352" s="143">
        <f t="shared" si="33"/>
        <v>0</v>
      </c>
      <c r="M352" s="165">
        <f t="shared" si="34"/>
        <v>0</v>
      </c>
      <c r="N352" s="165">
        <f t="shared" si="35"/>
        <v>0</v>
      </c>
    </row>
    <row r="353" spans="1:14" ht="16.5" hidden="1">
      <c r="A353" s="17">
        <v>149</v>
      </c>
      <c r="B353" s="88" t="s">
        <v>1328</v>
      </c>
      <c r="C353" s="54" t="s">
        <v>1094</v>
      </c>
      <c r="D353" s="26">
        <v>19.09</v>
      </c>
      <c r="E353" s="53"/>
      <c r="F353" s="143">
        <f t="shared" si="30"/>
        <v>0</v>
      </c>
      <c r="G353" s="21"/>
      <c r="H353" s="143">
        <f t="shared" si="31"/>
        <v>0</v>
      </c>
      <c r="I353" s="21"/>
      <c r="J353" s="143">
        <f t="shared" si="32"/>
        <v>0</v>
      </c>
      <c r="K353" s="21"/>
      <c r="L353" s="143">
        <f t="shared" si="33"/>
        <v>0</v>
      </c>
      <c r="M353" s="165">
        <f t="shared" si="34"/>
        <v>0</v>
      </c>
      <c r="N353" s="165">
        <f t="shared" si="35"/>
        <v>0</v>
      </c>
    </row>
    <row r="354" spans="1:14" ht="16.5" hidden="1">
      <c r="A354" s="17">
        <v>150</v>
      </c>
      <c r="B354" s="88" t="s">
        <v>1329</v>
      </c>
      <c r="C354" s="54" t="s">
        <v>1094</v>
      </c>
      <c r="D354" s="26">
        <v>23.05</v>
      </c>
      <c r="E354" s="53"/>
      <c r="F354" s="143">
        <f t="shared" si="30"/>
        <v>0</v>
      </c>
      <c r="G354" s="21"/>
      <c r="H354" s="143">
        <f t="shared" si="31"/>
        <v>0</v>
      </c>
      <c r="I354" s="21"/>
      <c r="J354" s="143">
        <f t="shared" si="32"/>
        <v>0</v>
      </c>
      <c r="K354" s="21"/>
      <c r="L354" s="143">
        <f t="shared" si="33"/>
        <v>0</v>
      </c>
      <c r="M354" s="165">
        <f t="shared" si="34"/>
        <v>0</v>
      </c>
      <c r="N354" s="165">
        <f t="shared" si="35"/>
        <v>0</v>
      </c>
    </row>
    <row r="355" spans="1:14" ht="16.5" hidden="1">
      <c r="A355" s="17">
        <v>151</v>
      </c>
      <c r="B355" s="88" t="s">
        <v>1330</v>
      </c>
      <c r="C355" s="54" t="s">
        <v>1094</v>
      </c>
      <c r="D355" s="26">
        <v>27.43</v>
      </c>
      <c r="E355" s="53"/>
      <c r="F355" s="143">
        <f t="shared" si="30"/>
        <v>0</v>
      </c>
      <c r="G355" s="21"/>
      <c r="H355" s="143">
        <f t="shared" si="31"/>
        <v>0</v>
      </c>
      <c r="I355" s="21"/>
      <c r="J355" s="143">
        <f t="shared" si="32"/>
        <v>0</v>
      </c>
      <c r="K355" s="21"/>
      <c r="L355" s="143">
        <f t="shared" si="33"/>
        <v>0</v>
      </c>
      <c r="M355" s="165">
        <f t="shared" si="34"/>
        <v>0</v>
      </c>
      <c r="N355" s="165">
        <f t="shared" si="35"/>
        <v>0</v>
      </c>
    </row>
    <row r="356" spans="1:14" ht="16.5" hidden="1">
      <c r="A356" s="17">
        <v>152</v>
      </c>
      <c r="B356" s="88" t="s">
        <v>1331</v>
      </c>
      <c r="C356" s="54" t="s">
        <v>1094</v>
      </c>
      <c r="D356" s="26">
        <v>16.02</v>
      </c>
      <c r="E356" s="53"/>
      <c r="F356" s="143">
        <f t="shared" si="30"/>
        <v>0</v>
      </c>
      <c r="G356" s="21"/>
      <c r="H356" s="143">
        <f t="shared" si="31"/>
        <v>0</v>
      </c>
      <c r="I356" s="21"/>
      <c r="J356" s="143">
        <f t="shared" si="32"/>
        <v>0</v>
      </c>
      <c r="K356" s="21"/>
      <c r="L356" s="143">
        <f t="shared" si="33"/>
        <v>0</v>
      </c>
      <c r="M356" s="165">
        <f t="shared" si="34"/>
        <v>0</v>
      </c>
      <c r="N356" s="165">
        <f t="shared" si="35"/>
        <v>0</v>
      </c>
    </row>
    <row r="357" spans="1:14" ht="16.5" hidden="1">
      <c r="A357" s="17">
        <v>153</v>
      </c>
      <c r="B357" s="88" t="s">
        <v>1332</v>
      </c>
      <c r="C357" s="54" t="s">
        <v>1094</v>
      </c>
      <c r="D357" s="26">
        <v>17.34</v>
      </c>
      <c r="E357" s="53"/>
      <c r="F357" s="143">
        <f t="shared" si="30"/>
        <v>0</v>
      </c>
      <c r="G357" s="21"/>
      <c r="H357" s="143">
        <f t="shared" si="31"/>
        <v>0</v>
      </c>
      <c r="I357" s="21"/>
      <c r="J357" s="143">
        <f t="shared" si="32"/>
        <v>0</v>
      </c>
      <c r="K357" s="21"/>
      <c r="L357" s="143">
        <f t="shared" si="33"/>
        <v>0</v>
      </c>
      <c r="M357" s="165">
        <f t="shared" si="34"/>
        <v>0</v>
      </c>
      <c r="N357" s="165">
        <f t="shared" si="35"/>
        <v>0</v>
      </c>
    </row>
    <row r="358" spans="1:14" ht="16.5" hidden="1">
      <c r="A358" s="17">
        <v>154</v>
      </c>
      <c r="B358" s="88" t="s">
        <v>1333</v>
      </c>
      <c r="C358" s="54" t="s">
        <v>1094</v>
      </c>
      <c r="D358" s="26">
        <v>20.41</v>
      </c>
      <c r="E358" s="53"/>
      <c r="F358" s="143">
        <f t="shared" si="30"/>
        <v>0</v>
      </c>
      <c r="G358" s="21"/>
      <c r="H358" s="143">
        <f t="shared" si="31"/>
        <v>0</v>
      </c>
      <c r="I358" s="21"/>
      <c r="J358" s="143">
        <f t="shared" si="32"/>
        <v>0</v>
      </c>
      <c r="K358" s="21"/>
      <c r="L358" s="143">
        <f t="shared" si="33"/>
        <v>0</v>
      </c>
      <c r="M358" s="165">
        <f t="shared" si="34"/>
        <v>0</v>
      </c>
      <c r="N358" s="165">
        <f t="shared" si="35"/>
        <v>0</v>
      </c>
    </row>
    <row r="359" spans="1:14" ht="16.5" hidden="1">
      <c r="A359" s="17">
        <v>155</v>
      </c>
      <c r="B359" s="88" t="s">
        <v>1334</v>
      </c>
      <c r="C359" s="54" t="s">
        <v>1094</v>
      </c>
      <c r="D359" s="26">
        <v>25.24</v>
      </c>
      <c r="E359" s="53"/>
      <c r="F359" s="143">
        <f t="shared" si="30"/>
        <v>0</v>
      </c>
      <c r="G359" s="21"/>
      <c r="H359" s="143">
        <f t="shared" si="31"/>
        <v>0</v>
      </c>
      <c r="I359" s="21"/>
      <c r="J359" s="143">
        <f t="shared" si="32"/>
        <v>0</v>
      </c>
      <c r="K359" s="21"/>
      <c r="L359" s="143">
        <f t="shared" si="33"/>
        <v>0</v>
      </c>
      <c r="M359" s="165">
        <f t="shared" si="34"/>
        <v>0</v>
      </c>
      <c r="N359" s="165">
        <f t="shared" si="35"/>
        <v>0</v>
      </c>
    </row>
    <row r="360" spans="1:14" ht="16.5" hidden="1">
      <c r="A360" s="17">
        <v>156</v>
      </c>
      <c r="B360" s="88" t="s">
        <v>1335</v>
      </c>
      <c r="C360" s="54" t="s">
        <v>1094</v>
      </c>
      <c r="D360" s="26">
        <v>26.33</v>
      </c>
      <c r="E360" s="53"/>
      <c r="F360" s="143">
        <f t="shared" si="30"/>
        <v>0</v>
      </c>
      <c r="G360" s="21"/>
      <c r="H360" s="143">
        <f t="shared" si="31"/>
        <v>0</v>
      </c>
      <c r="I360" s="21"/>
      <c r="J360" s="143">
        <f t="shared" si="32"/>
        <v>0</v>
      </c>
      <c r="K360" s="21"/>
      <c r="L360" s="143">
        <f t="shared" si="33"/>
        <v>0</v>
      </c>
      <c r="M360" s="165">
        <f t="shared" si="34"/>
        <v>0</v>
      </c>
      <c r="N360" s="165">
        <f t="shared" si="35"/>
        <v>0</v>
      </c>
    </row>
    <row r="361" spans="1:14" ht="16.5" hidden="1">
      <c r="A361" s="17">
        <v>157</v>
      </c>
      <c r="B361" s="88" t="s">
        <v>1336</v>
      </c>
      <c r="C361" s="54" t="s">
        <v>1094</v>
      </c>
      <c r="D361" s="26">
        <v>30.29</v>
      </c>
      <c r="E361" s="53"/>
      <c r="F361" s="143">
        <f t="shared" si="30"/>
        <v>0</v>
      </c>
      <c r="G361" s="21"/>
      <c r="H361" s="143">
        <f t="shared" si="31"/>
        <v>0</v>
      </c>
      <c r="I361" s="21"/>
      <c r="J361" s="143">
        <f t="shared" si="32"/>
        <v>0</v>
      </c>
      <c r="K361" s="21"/>
      <c r="L361" s="143">
        <f t="shared" si="33"/>
        <v>0</v>
      </c>
      <c r="M361" s="165">
        <f t="shared" si="34"/>
        <v>0</v>
      </c>
      <c r="N361" s="165">
        <f t="shared" si="35"/>
        <v>0</v>
      </c>
    </row>
    <row r="362" spans="1:14" ht="16.5" hidden="1">
      <c r="A362" s="17">
        <v>158</v>
      </c>
      <c r="B362" s="24" t="s">
        <v>1176</v>
      </c>
      <c r="C362" s="54" t="s">
        <v>82</v>
      </c>
      <c r="D362" s="26">
        <v>0.3</v>
      </c>
      <c r="E362" s="53"/>
      <c r="F362" s="143">
        <f t="shared" si="30"/>
        <v>0</v>
      </c>
      <c r="G362" s="21"/>
      <c r="H362" s="143">
        <f t="shared" si="31"/>
        <v>0</v>
      </c>
      <c r="I362" s="21"/>
      <c r="J362" s="143">
        <f t="shared" si="32"/>
        <v>0</v>
      </c>
      <c r="K362" s="21"/>
      <c r="L362" s="143">
        <f t="shared" si="33"/>
        <v>0</v>
      </c>
      <c r="M362" s="165">
        <f t="shared" si="34"/>
        <v>0</v>
      </c>
      <c r="N362" s="165">
        <f t="shared" si="35"/>
        <v>0</v>
      </c>
    </row>
    <row r="363" spans="1:14" ht="16.5" hidden="1">
      <c r="A363" s="17">
        <v>159</v>
      </c>
      <c r="B363" s="24" t="s">
        <v>1178</v>
      </c>
      <c r="C363" s="54" t="s">
        <v>82</v>
      </c>
      <c r="D363" s="26">
        <v>0.3</v>
      </c>
      <c r="E363" s="53"/>
      <c r="F363" s="143">
        <f t="shared" si="30"/>
        <v>0</v>
      </c>
      <c r="G363" s="21"/>
      <c r="H363" s="143">
        <f t="shared" si="31"/>
        <v>0</v>
      </c>
      <c r="I363" s="21"/>
      <c r="J363" s="143">
        <f t="shared" si="32"/>
        <v>0</v>
      </c>
      <c r="K363" s="21"/>
      <c r="L363" s="143">
        <f t="shared" si="33"/>
        <v>0</v>
      </c>
      <c r="M363" s="165">
        <f t="shared" si="34"/>
        <v>0</v>
      </c>
      <c r="N363" s="165">
        <f t="shared" si="35"/>
        <v>0</v>
      </c>
    </row>
    <row r="364" spans="1:14" ht="33">
      <c r="A364" s="17">
        <v>160</v>
      </c>
      <c r="B364" s="24" t="s">
        <v>1179</v>
      </c>
      <c r="C364" s="54" t="s">
        <v>82</v>
      </c>
      <c r="D364" s="26">
        <v>0.32</v>
      </c>
      <c r="E364" s="53">
        <v>294</v>
      </c>
      <c r="F364" s="143">
        <f t="shared" si="30"/>
        <v>94.08</v>
      </c>
      <c r="G364" s="21">
        <v>1971</v>
      </c>
      <c r="H364" s="143">
        <f t="shared" si="31"/>
        <v>630.72</v>
      </c>
      <c r="I364" s="21">
        <v>7090</v>
      </c>
      <c r="J364" s="143">
        <f t="shared" si="32"/>
        <v>2268.8</v>
      </c>
      <c r="K364" s="21">
        <v>3490</v>
      </c>
      <c r="L364" s="143">
        <f t="shared" si="33"/>
        <v>1116.8</v>
      </c>
      <c r="M364" s="165">
        <f t="shared" si="34"/>
        <v>12845</v>
      </c>
      <c r="N364" s="165">
        <f t="shared" si="35"/>
        <v>4110.4</v>
      </c>
    </row>
    <row r="365" spans="1:14" ht="16.5" hidden="1">
      <c r="A365" s="17">
        <v>161</v>
      </c>
      <c r="B365" s="24" t="s">
        <v>1180</v>
      </c>
      <c r="C365" s="54" t="s">
        <v>82</v>
      </c>
      <c r="D365" s="26">
        <v>0.33</v>
      </c>
      <c r="E365" s="130"/>
      <c r="F365" s="143">
        <f t="shared" si="30"/>
        <v>0</v>
      </c>
      <c r="G365" s="21"/>
      <c r="H365" s="143">
        <f t="shared" si="31"/>
        <v>0</v>
      </c>
      <c r="I365" s="21"/>
      <c r="J365" s="143">
        <f t="shared" si="32"/>
        <v>0</v>
      </c>
      <c r="K365" s="21"/>
      <c r="L365" s="143">
        <f t="shared" si="33"/>
        <v>0</v>
      </c>
      <c r="M365" s="165">
        <f t="shared" si="34"/>
        <v>0</v>
      </c>
      <c r="N365" s="165">
        <f t="shared" si="35"/>
        <v>0</v>
      </c>
    </row>
    <row r="366" spans="1:14" ht="16.5" hidden="1">
      <c r="A366" s="17">
        <v>162</v>
      </c>
      <c r="B366" s="24" t="s">
        <v>1181</v>
      </c>
      <c r="C366" s="54" t="s">
        <v>82</v>
      </c>
      <c r="D366" s="26">
        <v>0.35</v>
      </c>
      <c r="E366" s="130"/>
      <c r="F366" s="143">
        <f t="shared" si="30"/>
        <v>0</v>
      </c>
      <c r="G366" s="21"/>
      <c r="H366" s="143">
        <f t="shared" si="31"/>
        <v>0</v>
      </c>
      <c r="I366" s="21"/>
      <c r="J366" s="143">
        <f t="shared" si="32"/>
        <v>0</v>
      </c>
      <c r="K366" s="21"/>
      <c r="L366" s="143">
        <f t="shared" si="33"/>
        <v>0</v>
      </c>
      <c r="M366" s="165">
        <f t="shared" si="34"/>
        <v>0</v>
      </c>
      <c r="N366" s="165">
        <f t="shared" si="35"/>
        <v>0</v>
      </c>
    </row>
    <row r="367" spans="1:14" ht="16.5" hidden="1">
      <c r="A367" s="17">
        <v>163</v>
      </c>
      <c r="B367" s="24" t="s">
        <v>1182</v>
      </c>
      <c r="C367" s="54" t="s">
        <v>82</v>
      </c>
      <c r="D367" s="26">
        <v>0.37</v>
      </c>
      <c r="E367" s="53"/>
      <c r="F367" s="143">
        <f t="shared" si="30"/>
        <v>0</v>
      </c>
      <c r="G367" s="21"/>
      <c r="H367" s="143">
        <f t="shared" si="31"/>
        <v>0</v>
      </c>
      <c r="I367" s="21"/>
      <c r="J367" s="143">
        <f t="shared" si="32"/>
        <v>0</v>
      </c>
      <c r="K367" s="21"/>
      <c r="L367" s="143">
        <f t="shared" si="33"/>
        <v>0</v>
      </c>
      <c r="M367" s="165">
        <f t="shared" si="34"/>
        <v>0</v>
      </c>
      <c r="N367" s="165">
        <f t="shared" si="35"/>
        <v>0</v>
      </c>
    </row>
    <row r="368" spans="1:14" ht="16.5" hidden="1">
      <c r="A368" s="17">
        <v>164</v>
      </c>
      <c r="B368" s="24" t="s">
        <v>1183</v>
      </c>
      <c r="C368" s="54" t="s">
        <v>82</v>
      </c>
      <c r="D368" s="26">
        <v>0.38</v>
      </c>
      <c r="E368" s="53"/>
      <c r="F368" s="143">
        <f t="shared" si="30"/>
        <v>0</v>
      </c>
      <c r="G368" s="21"/>
      <c r="H368" s="143">
        <f t="shared" si="31"/>
        <v>0</v>
      </c>
      <c r="I368" s="21"/>
      <c r="J368" s="143">
        <f t="shared" si="32"/>
        <v>0</v>
      </c>
      <c r="K368" s="21"/>
      <c r="L368" s="143">
        <f t="shared" si="33"/>
        <v>0</v>
      </c>
      <c r="M368" s="165">
        <f t="shared" si="34"/>
        <v>0</v>
      </c>
      <c r="N368" s="165">
        <f t="shared" si="35"/>
        <v>0</v>
      </c>
    </row>
    <row r="369" spans="1:14" ht="16.5" hidden="1">
      <c r="A369" s="17">
        <v>165</v>
      </c>
      <c r="B369" s="24" t="s">
        <v>1184</v>
      </c>
      <c r="C369" s="54" t="s">
        <v>82</v>
      </c>
      <c r="D369" s="26">
        <v>0.41</v>
      </c>
      <c r="E369" s="53"/>
      <c r="F369" s="143">
        <f t="shared" si="30"/>
        <v>0</v>
      </c>
      <c r="G369" s="21"/>
      <c r="H369" s="143">
        <f t="shared" si="31"/>
        <v>0</v>
      </c>
      <c r="I369" s="21"/>
      <c r="J369" s="143">
        <f t="shared" si="32"/>
        <v>0</v>
      </c>
      <c r="K369" s="21"/>
      <c r="L369" s="143">
        <f t="shared" si="33"/>
        <v>0</v>
      </c>
      <c r="M369" s="165">
        <f t="shared" si="34"/>
        <v>0</v>
      </c>
      <c r="N369" s="165">
        <f t="shared" si="35"/>
        <v>0</v>
      </c>
    </row>
    <row r="370" spans="1:14" ht="16.5" hidden="1">
      <c r="A370" s="17">
        <v>166</v>
      </c>
      <c r="B370" s="24" t="s">
        <v>1399</v>
      </c>
      <c r="C370" s="54" t="s">
        <v>82</v>
      </c>
      <c r="D370" s="26">
        <v>0.42</v>
      </c>
      <c r="E370" s="53"/>
      <c r="F370" s="143">
        <f t="shared" si="30"/>
        <v>0</v>
      </c>
      <c r="G370" s="21"/>
      <c r="H370" s="143">
        <f t="shared" si="31"/>
        <v>0</v>
      </c>
      <c r="I370" s="21"/>
      <c r="J370" s="143">
        <f t="shared" si="32"/>
        <v>0</v>
      </c>
      <c r="K370" s="21"/>
      <c r="L370" s="143">
        <f t="shared" si="33"/>
        <v>0</v>
      </c>
      <c r="M370" s="165">
        <f t="shared" si="34"/>
        <v>0</v>
      </c>
      <c r="N370" s="165">
        <f t="shared" si="35"/>
        <v>0</v>
      </c>
    </row>
    <row r="371" spans="1:14" ht="16.5" hidden="1">
      <c r="A371" s="17">
        <v>167</v>
      </c>
      <c r="B371" s="24" t="s">
        <v>1189</v>
      </c>
      <c r="C371" s="54" t="s">
        <v>82</v>
      </c>
      <c r="D371" s="26">
        <v>0.15</v>
      </c>
      <c r="E371" s="53"/>
      <c r="F371" s="143">
        <f t="shared" si="30"/>
        <v>0</v>
      </c>
      <c r="G371" s="21"/>
      <c r="H371" s="143">
        <f t="shared" si="31"/>
        <v>0</v>
      </c>
      <c r="I371" s="21"/>
      <c r="J371" s="143">
        <f t="shared" si="32"/>
        <v>0</v>
      </c>
      <c r="K371" s="21"/>
      <c r="L371" s="143">
        <f t="shared" si="33"/>
        <v>0</v>
      </c>
      <c r="M371" s="165">
        <f t="shared" si="34"/>
        <v>0</v>
      </c>
      <c r="N371" s="165">
        <f t="shared" si="35"/>
        <v>0</v>
      </c>
    </row>
    <row r="372" spans="1:14" ht="16.5" hidden="1">
      <c r="A372" s="17">
        <v>168</v>
      </c>
      <c r="B372" s="24" t="s">
        <v>1190</v>
      </c>
      <c r="C372" s="54" t="s">
        <v>82</v>
      </c>
      <c r="D372" s="26">
        <v>0.15</v>
      </c>
      <c r="E372" s="53"/>
      <c r="F372" s="143">
        <f t="shared" si="30"/>
        <v>0</v>
      </c>
      <c r="G372" s="21"/>
      <c r="H372" s="143">
        <f t="shared" si="31"/>
        <v>0</v>
      </c>
      <c r="I372" s="21"/>
      <c r="J372" s="143">
        <f t="shared" si="32"/>
        <v>0</v>
      </c>
      <c r="K372" s="21"/>
      <c r="L372" s="143">
        <f t="shared" si="33"/>
        <v>0</v>
      </c>
      <c r="M372" s="165">
        <f t="shared" si="34"/>
        <v>0</v>
      </c>
      <c r="N372" s="165">
        <f t="shared" si="35"/>
        <v>0</v>
      </c>
    </row>
    <row r="373" spans="1:14" ht="16.5" hidden="1">
      <c r="A373" s="17">
        <v>169</v>
      </c>
      <c r="B373" s="24" t="s">
        <v>1191</v>
      </c>
      <c r="C373" s="54" t="s">
        <v>82</v>
      </c>
      <c r="D373" s="26">
        <v>0.16</v>
      </c>
      <c r="E373" s="53"/>
      <c r="F373" s="143">
        <f t="shared" si="30"/>
        <v>0</v>
      </c>
      <c r="G373" s="21"/>
      <c r="H373" s="143">
        <f t="shared" si="31"/>
        <v>0</v>
      </c>
      <c r="I373" s="21"/>
      <c r="J373" s="143">
        <f t="shared" si="32"/>
        <v>0</v>
      </c>
      <c r="K373" s="21"/>
      <c r="L373" s="143">
        <f t="shared" si="33"/>
        <v>0</v>
      </c>
      <c r="M373" s="165">
        <f t="shared" si="34"/>
        <v>0</v>
      </c>
      <c r="N373" s="165">
        <f t="shared" si="35"/>
        <v>0</v>
      </c>
    </row>
    <row r="374" spans="1:14" ht="16.5" hidden="1">
      <c r="A374" s="17">
        <v>170</v>
      </c>
      <c r="B374" s="24" t="s">
        <v>1192</v>
      </c>
      <c r="C374" s="54" t="s">
        <v>82</v>
      </c>
      <c r="D374" s="26">
        <v>0.17</v>
      </c>
      <c r="E374" s="53"/>
      <c r="F374" s="143">
        <f t="shared" si="30"/>
        <v>0</v>
      </c>
      <c r="G374" s="21"/>
      <c r="H374" s="143">
        <f t="shared" si="31"/>
        <v>0</v>
      </c>
      <c r="I374" s="21"/>
      <c r="J374" s="143">
        <f t="shared" si="32"/>
        <v>0</v>
      </c>
      <c r="K374" s="21"/>
      <c r="L374" s="143">
        <f t="shared" si="33"/>
        <v>0</v>
      </c>
      <c r="M374" s="165">
        <f t="shared" si="34"/>
        <v>0</v>
      </c>
      <c r="N374" s="165">
        <f t="shared" si="35"/>
        <v>0</v>
      </c>
    </row>
    <row r="375" spans="1:14" ht="16.5" hidden="1">
      <c r="A375" s="17">
        <v>171</v>
      </c>
      <c r="B375" s="24" t="s">
        <v>1193</v>
      </c>
      <c r="C375" s="54" t="s">
        <v>82</v>
      </c>
      <c r="D375" s="26">
        <v>0.17</v>
      </c>
      <c r="E375" s="53"/>
      <c r="F375" s="143">
        <f t="shared" si="30"/>
        <v>0</v>
      </c>
      <c r="G375" s="21"/>
      <c r="H375" s="143">
        <f t="shared" si="31"/>
        <v>0</v>
      </c>
      <c r="I375" s="21"/>
      <c r="J375" s="143">
        <f t="shared" si="32"/>
        <v>0</v>
      </c>
      <c r="K375" s="21"/>
      <c r="L375" s="143">
        <f t="shared" si="33"/>
        <v>0</v>
      </c>
      <c r="M375" s="165">
        <f t="shared" si="34"/>
        <v>0</v>
      </c>
      <c r="N375" s="165">
        <f t="shared" si="35"/>
        <v>0</v>
      </c>
    </row>
    <row r="376" spans="1:14" ht="16.5" hidden="1">
      <c r="A376" s="17">
        <v>172</v>
      </c>
      <c r="B376" s="24" t="s">
        <v>1194</v>
      </c>
      <c r="C376" s="54" t="s">
        <v>82</v>
      </c>
      <c r="D376" s="26">
        <v>0.18</v>
      </c>
      <c r="E376" s="53"/>
      <c r="F376" s="143">
        <f t="shared" si="30"/>
        <v>0</v>
      </c>
      <c r="G376" s="21"/>
      <c r="H376" s="143">
        <f t="shared" si="31"/>
        <v>0</v>
      </c>
      <c r="I376" s="21"/>
      <c r="J376" s="143">
        <f t="shared" si="32"/>
        <v>0</v>
      </c>
      <c r="K376" s="21"/>
      <c r="L376" s="143">
        <f t="shared" si="33"/>
        <v>0</v>
      </c>
      <c r="M376" s="165">
        <f t="shared" si="34"/>
        <v>0</v>
      </c>
      <c r="N376" s="165">
        <f t="shared" si="35"/>
        <v>0</v>
      </c>
    </row>
    <row r="377" spans="1:14" ht="16.5" hidden="1">
      <c r="A377" s="17">
        <v>173</v>
      </c>
      <c r="B377" s="24" t="s">
        <v>1195</v>
      </c>
      <c r="C377" s="54" t="s">
        <v>82</v>
      </c>
      <c r="D377" s="26">
        <v>0.19</v>
      </c>
      <c r="E377" s="53"/>
      <c r="F377" s="143">
        <f t="shared" si="30"/>
        <v>0</v>
      </c>
      <c r="G377" s="21"/>
      <c r="H377" s="143">
        <f t="shared" si="31"/>
        <v>0</v>
      </c>
      <c r="I377" s="21"/>
      <c r="J377" s="143">
        <f t="shared" si="32"/>
        <v>0</v>
      </c>
      <c r="K377" s="21"/>
      <c r="L377" s="143">
        <f t="shared" si="33"/>
        <v>0</v>
      </c>
      <c r="M377" s="165">
        <f t="shared" si="34"/>
        <v>0</v>
      </c>
      <c r="N377" s="165">
        <f t="shared" si="35"/>
        <v>0</v>
      </c>
    </row>
    <row r="378" spans="1:14" ht="16.5" hidden="1">
      <c r="A378" s="17">
        <v>174</v>
      </c>
      <c r="B378" s="24" t="s">
        <v>1196</v>
      </c>
      <c r="C378" s="54" t="s">
        <v>82</v>
      </c>
      <c r="D378" s="26">
        <v>0.2</v>
      </c>
      <c r="E378" s="53"/>
      <c r="F378" s="143">
        <f t="shared" si="30"/>
        <v>0</v>
      </c>
      <c r="G378" s="21"/>
      <c r="H378" s="143">
        <f t="shared" si="31"/>
        <v>0</v>
      </c>
      <c r="I378" s="21"/>
      <c r="J378" s="143">
        <f t="shared" si="32"/>
        <v>0</v>
      </c>
      <c r="K378" s="21"/>
      <c r="L378" s="143">
        <f t="shared" si="33"/>
        <v>0</v>
      </c>
      <c r="M378" s="165">
        <f t="shared" si="34"/>
        <v>0</v>
      </c>
      <c r="N378" s="165">
        <f t="shared" si="35"/>
        <v>0</v>
      </c>
    </row>
    <row r="379" spans="1:14" ht="16.5" hidden="1">
      <c r="A379" s="17">
        <v>175</v>
      </c>
      <c r="B379" s="24" t="s">
        <v>1400</v>
      </c>
      <c r="C379" s="54" t="s">
        <v>82</v>
      </c>
      <c r="D379" s="26">
        <v>0.21</v>
      </c>
      <c r="E379" s="53"/>
      <c r="F379" s="143">
        <f t="shared" si="30"/>
        <v>0</v>
      </c>
      <c r="G379" s="21"/>
      <c r="H379" s="143">
        <f t="shared" si="31"/>
        <v>0</v>
      </c>
      <c r="I379" s="21"/>
      <c r="J379" s="143">
        <f t="shared" si="32"/>
        <v>0</v>
      </c>
      <c r="K379" s="21"/>
      <c r="L379" s="143">
        <f t="shared" si="33"/>
        <v>0</v>
      </c>
      <c r="M379" s="165">
        <f t="shared" si="34"/>
        <v>0</v>
      </c>
      <c r="N379" s="165">
        <f t="shared" si="35"/>
        <v>0</v>
      </c>
    </row>
    <row r="380" spans="1:14" ht="16.5" hidden="1">
      <c r="A380" s="17">
        <v>176</v>
      </c>
      <c r="B380" s="24" t="s">
        <v>1359</v>
      </c>
      <c r="C380" s="54" t="s">
        <v>82</v>
      </c>
      <c r="D380" s="26">
        <v>0.45</v>
      </c>
      <c r="E380" s="53"/>
      <c r="F380" s="143">
        <f t="shared" si="30"/>
        <v>0</v>
      </c>
      <c r="G380" s="21"/>
      <c r="H380" s="143">
        <f t="shared" si="31"/>
        <v>0</v>
      </c>
      <c r="I380" s="21"/>
      <c r="J380" s="143">
        <f t="shared" si="32"/>
        <v>0</v>
      </c>
      <c r="K380" s="21"/>
      <c r="L380" s="143">
        <f t="shared" si="33"/>
        <v>0</v>
      </c>
      <c r="M380" s="165">
        <f t="shared" si="34"/>
        <v>0</v>
      </c>
      <c r="N380" s="165">
        <f t="shared" si="35"/>
        <v>0</v>
      </c>
    </row>
    <row r="381" spans="1:14" ht="16.5" hidden="1">
      <c r="A381" s="17">
        <v>177</v>
      </c>
      <c r="B381" s="24" t="s">
        <v>1360</v>
      </c>
      <c r="C381" s="54" t="s">
        <v>82</v>
      </c>
      <c r="D381" s="26">
        <v>0.45</v>
      </c>
      <c r="E381" s="53"/>
      <c r="F381" s="143">
        <f t="shared" si="30"/>
        <v>0</v>
      </c>
      <c r="G381" s="21"/>
      <c r="H381" s="143">
        <f t="shared" si="31"/>
        <v>0</v>
      </c>
      <c r="I381" s="21"/>
      <c r="J381" s="143">
        <f t="shared" si="32"/>
        <v>0</v>
      </c>
      <c r="K381" s="21"/>
      <c r="L381" s="143">
        <f t="shared" si="33"/>
        <v>0</v>
      </c>
      <c r="M381" s="165">
        <f t="shared" si="34"/>
        <v>0</v>
      </c>
      <c r="N381" s="165">
        <f t="shared" si="35"/>
        <v>0</v>
      </c>
    </row>
    <row r="382" spans="1:14" ht="16.5" hidden="1">
      <c r="A382" s="17">
        <v>178</v>
      </c>
      <c r="B382" s="24" t="s">
        <v>1361</v>
      </c>
      <c r="C382" s="54" t="s">
        <v>82</v>
      </c>
      <c r="D382" s="26">
        <v>0.48</v>
      </c>
      <c r="E382" s="53"/>
      <c r="F382" s="143">
        <f t="shared" si="30"/>
        <v>0</v>
      </c>
      <c r="G382" s="21"/>
      <c r="H382" s="143">
        <f t="shared" si="31"/>
        <v>0</v>
      </c>
      <c r="I382" s="21"/>
      <c r="J382" s="143">
        <f t="shared" si="32"/>
        <v>0</v>
      </c>
      <c r="K382" s="21"/>
      <c r="L382" s="143">
        <f t="shared" si="33"/>
        <v>0</v>
      </c>
      <c r="M382" s="165">
        <f t="shared" si="34"/>
        <v>0</v>
      </c>
      <c r="N382" s="165">
        <f t="shared" si="35"/>
        <v>0</v>
      </c>
    </row>
    <row r="383" spans="1:14" ht="16.5" hidden="1">
      <c r="A383" s="17">
        <v>179</v>
      </c>
      <c r="B383" s="24" t="s">
        <v>1362</v>
      </c>
      <c r="C383" s="54" t="s">
        <v>82</v>
      </c>
      <c r="D383" s="26">
        <v>0.5</v>
      </c>
      <c r="E383" s="130"/>
      <c r="F383" s="143">
        <f t="shared" si="30"/>
        <v>0</v>
      </c>
      <c r="G383" s="21"/>
      <c r="H383" s="143">
        <f t="shared" si="31"/>
        <v>0</v>
      </c>
      <c r="I383" s="21"/>
      <c r="J383" s="143">
        <f t="shared" si="32"/>
        <v>0</v>
      </c>
      <c r="K383" s="21"/>
      <c r="L383" s="143">
        <f t="shared" si="33"/>
        <v>0</v>
      </c>
      <c r="M383" s="165">
        <f t="shared" si="34"/>
        <v>0</v>
      </c>
      <c r="N383" s="165">
        <f t="shared" si="35"/>
        <v>0</v>
      </c>
    </row>
    <row r="384" spans="1:14" ht="16.5" hidden="1">
      <c r="A384" s="17">
        <v>180</v>
      </c>
      <c r="B384" s="24" t="s">
        <v>1363</v>
      </c>
      <c r="C384" s="54" t="s">
        <v>82</v>
      </c>
      <c r="D384" s="26">
        <v>0.52</v>
      </c>
      <c r="E384" s="130"/>
      <c r="F384" s="143">
        <f t="shared" si="30"/>
        <v>0</v>
      </c>
      <c r="G384" s="21"/>
      <c r="H384" s="143">
        <f t="shared" si="31"/>
        <v>0</v>
      </c>
      <c r="I384" s="21"/>
      <c r="J384" s="143">
        <f t="shared" si="32"/>
        <v>0</v>
      </c>
      <c r="K384" s="21"/>
      <c r="L384" s="143">
        <f t="shared" si="33"/>
        <v>0</v>
      </c>
      <c r="M384" s="165">
        <f t="shared" si="34"/>
        <v>0</v>
      </c>
      <c r="N384" s="165">
        <f t="shared" si="35"/>
        <v>0</v>
      </c>
    </row>
    <row r="385" spans="1:14" ht="16.5" hidden="1">
      <c r="A385" s="17">
        <v>181</v>
      </c>
      <c r="B385" s="24" t="s">
        <v>1364</v>
      </c>
      <c r="C385" s="54" t="s">
        <v>82</v>
      </c>
      <c r="D385" s="26">
        <v>0.55</v>
      </c>
      <c r="E385" s="53"/>
      <c r="F385" s="143">
        <f t="shared" si="30"/>
        <v>0</v>
      </c>
      <c r="G385" s="21"/>
      <c r="H385" s="143">
        <f t="shared" si="31"/>
        <v>0</v>
      </c>
      <c r="I385" s="21"/>
      <c r="J385" s="143">
        <f t="shared" si="32"/>
        <v>0</v>
      </c>
      <c r="K385" s="21"/>
      <c r="L385" s="143">
        <f t="shared" si="33"/>
        <v>0</v>
      </c>
      <c r="M385" s="165">
        <f t="shared" si="34"/>
        <v>0</v>
      </c>
      <c r="N385" s="165">
        <f t="shared" si="35"/>
        <v>0</v>
      </c>
    </row>
    <row r="386" spans="1:14" ht="16.5" hidden="1">
      <c r="A386" s="17">
        <v>182</v>
      </c>
      <c r="B386" s="24" t="s">
        <v>1365</v>
      </c>
      <c r="C386" s="54" t="s">
        <v>82</v>
      </c>
      <c r="D386" s="26">
        <v>0.57</v>
      </c>
      <c r="E386" s="53"/>
      <c r="F386" s="143">
        <f t="shared" si="30"/>
        <v>0</v>
      </c>
      <c r="G386" s="21"/>
      <c r="H386" s="143">
        <f t="shared" si="31"/>
        <v>0</v>
      </c>
      <c r="I386" s="21"/>
      <c r="J386" s="143">
        <f t="shared" si="32"/>
        <v>0</v>
      </c>
      <c r="K386" s="21"/>
      <c r="L386" s="143">
        <f t="shared" si="33"/>
        <v>0</v>
      </c>
      <c r="M386" s="165">
        <f t="shared" si="34"/>
        <v>0</v>
      </c>
      <c r="N386" s="165">
        <f t="shared" si="35"/>
        <v>0</v>
      </c>
    </row>
    <row r="387" spans="1:14" ht="16.5" hidden="1">
      <c r="A387" s="17">
        <v>183</v>
      </c>
      <c r="B387" s="24" t="s">
        <v>1366</v>
      </c>
      <c r="C387" s="54" t="s">
        <v>82</v>
      </c>
      <c r="D387" s="26">
        <v>0.61</v>
      </c>
      <c r="E387" s="53"/>
      <c r="F387" s="143">
        <f t="shared" si="30"/>
        <v>0</v>
      </c>
      <c r="G387" s="21"/>
      <c r="H387" s="143">
        <f t="shared" si="31"/>
        <v>0</v>
      </c>
      <c r="I387" s="21"/>
      <c r="J387" s="143">
        <f t="shared" si="32"/>
        <v>0</v>
      </c>
      <c r="K387" s="21"/>
      <c r="L387" s="143">
        <f t="shared" si="33"/>
        <v>0</v>
      </c>
      <c r="M387" s="165">
        <f t="shared" si="34"/>
        <v>0</v>
      </c>
      <c r="N387" s="165">
        <f t="shared" si="35"/>
        <v>0</v>
      </c>
    </row>
    <row r="388" spans="1:14" ht="16.5" hidden="1">
      <c r="A388" s="17">
        <v>184</v>
      </c>
      <c r="B388" s="24" t="s">
        <v>1401</v>
      </c>
      <c r="C388" s="54" t="s">
        <v>82</v>
      </c>
      <c r="D388" s="26">
        <v>0.63</v>
      </c>
      <c r="E388" s="53"/>
      <c r="F388" s="143">
        <f t="shared" si="30"/>
        <v>0</v>
      </c>
      <c r="G388" s="21"/>
      <c r="H388" s="143">
        <f t="shared" si="31"/>
        <v>0</v>
      </c>
      <c r="I388" s="21"/>
      <c r="J388" s="143">
        <f t="shared" si="32"/>
        <v>0</v>
      </c>
      <c r="K388" s="21"/>
      <c r="L388" s="143">
        <f t="shared" si="33"/>
        <v>0</v>
      </c>
      <c r="M388" s="165">
        <f t="shared" si="34"/>
        <v>0</v>
      </c>
      <c r="N388" s="165">
        <f t="shared" si="35"/>
        <v>0</v>
      </c>
    </row>
    <row r="389" spans="1:14" ht="16.5" hidden="1">
      <c r="A389" s="17">
        <v>185</v>
      </c>
      <c r="B389" s="24" t="s">
        <v>1185</v>
      </c>
      <c r="C389" s="54" t="s">
        <v>82</v>
      </c>
      <c r="D389" s="26">
        <v>0.32</v>
      </c>
      <c r="E389" s="53"/>
      <c r="F389" s="143">
        <f t="shared" si="30"/>
        <v>0</v>
      </c>
      <c r="G389" s="21"/>
      <c r="H389" s="143">
        <f t="shared" si="31"/>
        <v>0</v>
      </c>
      <c r="I389" s="21"/>
      <c r="J389" s="143">
        <f t="shared" si="32"/>
        <v>0</v>
      </c>
      <c r="K389" s="21"/>
      <c r="L389" s="143">
        <f t="shared" si="33"/>
        <v>0</v>
      </c>
      <c r="M389" s="165">
        <f t="shared" si="34"/>
        <v>0</v>
      </c>
      <c r="N389" s="165">
        <f t="shared" si="35"/>
        <v>0</v>
      </c>
    </row>
    <row r="390" spans="1:14" ht="33">
      <c r="A390" s="17">
        <v>186</v>
      </c>
      <c r="B390" s="24" t="s">
        <v>1186</v>
      </c>
      <c r="C390" s="54" t="s">
        <v>82</v>
      </c>
      <c r="D390" s="26">
        <v>0.32</v>
      </c>
      <c r="E390" s="130">
        <v>588</v>
      </c>
      <c r="F390" s="143">
        <f t="shared" si="30"/>
        <v>188.16</v>
      </c>
      <c r="G390" s="21">
        <v>45</v>
      </c>
      <c r="H390" s="143">
        <f t="shared" si="31"/>
        <v>14.4</v>
      </c>
      <c r="I390" s="21">
        <v>50</v>
      </c>
      <c r="J390" s="143">
        <f t="shared" si="32"/>
        <v>16</v>
      </c>
      <c r="K390" s="21">
        <v>1730</v>
      </c>
      <c r="L390" s="143">
        <f t="shared" si="33"/>
        <v>553.6</v>
      </c>
      <c r="M390" s="165">
        <f t="shared" si="34"/>
        <v>2413</v>
      </c>
      <c r="N390" s="165">
        <f t="shared" si="35"/>
        <v>772.16</v>
      </c>
    </row>
    <row r="391" spans="1:14" ht="16.5" hidden="1">
      <c r="A391" s="17">
        <v>187</v>
      </c>
      <c r="B391" s="24" t="s">
        <v>1187</v>
      </c>
      <c r="C391" s="54" t="s">
        <v>82</v>
      </c>
      <c r="D391" s="26">
        <v>0.16</v>
      </c>
      <c r="E391" s="130"/>
      <c r="F391" s="143">
        <f t="shared" si="30"/>
        <v>0</v>
      </c>
      <c r="G391" s="21"/>
      <c r="H391" s="143">
        <f t="shared" si="31"/>
        <v>0</v>
      </c>
      <c r="I391" s="21"/>
      <c r="J391" s="143">
        <f t="shared" si="32"/>
        <v>0</v>
      </c>
      <c r="K391" s="21"/>
      <c r="L391" s="143">
        <f t="shared" si="33"/>
        <v>0</v>
      </c>
      <c r="M391" s="165">
        <f t="shared" si="34"/>
        <v>0</v>
      </c>
      <c r="N391" s="165">
        <f t="shared" si="35"/>
        <v>0</v>
      </c>
    </row>
    <row r="392" spans="1:14" ht="16.5" hidden="1">
      <c r="A392" s="17">
        <v>188</v>
      </c>
      <c r="B392" s="24" t="s">
        <v>1188</v>
      </c>
      <c r="C392" s="54" t="s">
        <v>82</v>
      </c>
      <c r="D392" s="26">
        <v>0.16</v>
      </c>
      <c r="E392" s="130"/>
      <c r="F392" s="143">
        <f t="shared" si="30"/>
        <v>0</v>
      </c>
      <c r="G392" s="21"/>
      <c r="H392" s="143">
        <f t="shared" si="31"/>
        <v>0</v>
      </c>
      <c r="I392" s="21"/>
      <c r="J392" s="143">
        <f t="shared" si="32"/>
        <v>0</v>
      </c>
      <c r="K392" s="21"/>
      <c r="L392" s="143">
        <f t="shared" si="33"/>
        <v>0</v>
      </c>
      <c r="M392" s="165">
        <f t="shared" si="34"/>
        <v>0</v>
      </c>
      <c r="N392" s="165">
        <f t="shared" si="35"/>
        <v>0</v>
      </c>
    </row>
    <row r="393" spans="1:14" ht="16.5" hidden="1">
      <c r="A393" s="17">
        <v>189</v>
      </c>
      <c r="B393" s="24" t="s">
        <v>1357</v>
      </c>
      <c r="C393" s="54" t="s">
        <v>82</v>
      </c>
      <c r="D393" s="26">
        <v>0.48</v>
      </c>
      <c r="E393" s="130"/>
      <c r="F393" s="143">
        <f t="shared" si="30"/>
        <v>0</v>
      </c>
      <c r="G393" s="21"/>
      <c r="H393" s="143">
        <f t="shared" si="31"/>
        <v>0</v>
      </c>
      <c r="I393" s="21"/>
      <c r="J393" s="143">
        <f t="shared" si="32"/>
        <v>0</v>
      </c>
      <c r="K393" s="21"/>
      <c r="L393" s="143">
        <f t="shared" si="33"/>
        <v>0</v>
      </c>
      <c r="M393" s="165">
        <f t="shared" si="34"/>
        <v>0</v>
      </c>
      <c r="N393" s="165">
        <f t="shared" si="35"/>
        <v>0</v>
      </c>
    </row>
    <row r="394" spans="1:14" ht="16.5" hidden="1">
      <c r="A394" s="17">
        <v>190</v>
      </c>
      <c r="B394" s="24" t="s">
        <v>1358</v>
      </c>
      <c r="C394" s="54" t="s">
        <v>82</v>
      </c>
      <c r="D394" s="26">
        <v>0.48</v>
      </c>
      <c r="E394" s="130"/>
      <c r="F394" s="143">
        <f t="shared" si="30"/>
        <v>0</v>
      </c>
      <c r="G394" s="21"/>
      <c r="H394" s="143">
        <f t="shared" si="31"/>
        <v>0</v>
      </c>
      <c r="I394" s="21"/>
      <c r="J394" s="143">
        <f t="shared" si="32"/>
        <v>0</v>
      </c>
      <c r="K394" s="21"/>
      <c r="L394" s="143">
        <f t="shared" si="33"/>
        <v>0</v>
      </c>
      <c r="M394" s="165">
        <f t="shared" si="34"/>
        <v>0</v>
      </c>
      <c r="N394" s="165">
        <f t="shared" si="35"/>
        <v>0</v>
      </c>
    </row>
    <row r="395" spans="1:14" ht="16.5">
      <c r="A395" s="17">
        <v>191</v>
      </c>
      <c r="B395" s="89" t="s">
        <v>1197</v>
      </c>
      <c r="C395" s="19" t="s">
        <v>1094</v>
      </c>
      <c r="D395" s="26">
        <v>18.01</v>
      </c>
      <c r="E395" s="53">
        <v>1</v>
      </c>
      <c r="F395" s="143">
        <f t="shared" si="30"/>
        <v>18.01</v>
      </c>
      <c r="G395" s="21">
        <v>1</v>
      </c>
      <c r="H395" s="143">
        <f t="shared" si="31"/>
        <v>18.01</v>
      </c>
      <c r="I395" s="21">
        <v>2</v>
      </c>
      <c r="J395" s="143">
        <f t="shared" si="32"/>
        <v>36.02</v>
      </c>
      <c r="K395" s="21">
        <v>2</v>
      </c>
      <c r="L395" s="143">
        <f t="shared" si="33"/>
        <v>36.02</v>
      </c>
      <c r="M395" s="165">
        <f t="shared" si="34"/>
        <v>6</v>
      </c>
      <c r="N395" s="165">
        <f t="shared" si="35"/>
        <v>108.06</v>
      </c>
    </row>
    <row r="396" spans="1:14" ht="16.5" hidden="1">
      <c r="A396" s="17">
        <v>192</v>
      </c>
      <c r="B396" s="89" t="s">
        <v>1198</v>
      </c>
      <c r="C396" s="19" t="s">
        <v>1094</v>
      </c>
      <c r="D396" s="26">
        <v>29.25</v>
      </c>
      <c r="E396" s="53"/>
      <c r="F396" s="143">
        <f t="shared" si="30"/>
        <v>0</v>
      </c>
      <c r="G396" s="21"/>
      <c r="H396" s="143">
        <f t="shared" si="31"/>
        <v>0</v>
      </c>
      <c r="I396" s="21"/>
      <c r="J396" s="143">
        <f t="shared" si="32"/>
        <v>0</v>
      </c>
      <c r="K396" s="21"/>
      <c r="L396" s="143">
        <f t="shared" si="33"/>
        <v>0</v>
      </c>
      <c r="M396" s="165">
        <f t="shared" si="34"/>
        <v>0</v>
      </c>
      <c r="N396" s="165">
        <f t="shared" si="35"/>
        <v>0</v>
      </c>
    </row>
    <row r="397" spans="1:14" ht="16.5" hidden="1">
      <c r="A397" s="17">
        <v>193</v>
      </c>
      <c r="B397" s="89" t="s">
        <v>1199</v>
      </c>
      <c r="C397" s="19" t="s">
        <v>1094</v>
      </c>
      <c r="D397" s="26">
        <v>18.01</v>
      </c>
      <c r="E397" s="53"/>
      <c r="F397" s="143">
        <f t="shared" si="30"/>
        <v>0</v>
      </c>
      <c r="G397" s="21"/>
      <c r="H397" s="143">
        <f t="shared" si="31"/>
        <v>0</v>
      </c>
      <c r="I397" s="21"/>
      <c r="J397" s="143">
        <f t="shared" si="32"/>
        <v>0</v>
      </c>
      <c r="K397" s="21"/>
      <c r="L397" s="143">
        <f t="shared" si="33"/>
        <v>0</v>
      </c>
      <c r="M397" s="165">
        <f t="shared" si="34"/>
        <v>0</v>
      </c>
      <c r="N397" s="165">
        <f t="shared" si="35"/>
        <v>0</v>
      </c>
    </row>
    <row r="398" spans="1:14" ht="16.5" hidden="1">
      <c r="A398" s="17">
        <v>194</v>
      </c>
      <c r="B398" s="89" t="s">
        <v>1200</v>
      </c>
      <c r="C398" s="19" t="s">
        <v>1094</v>
      </c>
      <c r="D398" s="26">
        <v>27.42</v>
      </c>
      <c r="E398" s="53"/>
      <c r="F398" s="143">
        <f aca="true" t="shared" si="36" ref="F398:F452">+ROUND(E398*D398,2)</f>
        <v>0</v>
      </c>
      <c r="G398" s="21"/>
      <c r="H398" s="143">
        <f aca="true" t="shared" si="37" ref="H398:H452">G398*D398</f>
        <v>0</v>
      </c>
      <c r="I398" s="21"/>
      <c r="J398" s="143">
        <f aca="true" t="shared" si="38" ref="J398:J452">I398*D398</f>
        <v>0</v>
      </c>
      <c r="K398" s="21"/>
      <c r="L398" s="143">
        <f aca="true" t="shared" si="39" ref="L398:L452">K398*D398</f>
        <v>0</v>
      </c>
      <c r="M398" s="165">
        <f aca="true" t="shared" si="40" ref="M398:M452">+E398+G398+I398+K398</f>
        <v>0</v>
      </c>
      <c r="N398" s="165">
        <f aca="true" t="shared" si="41" ref="N398:N452">M398*D398</f>
        <v>0</v>
      </c>
    </row>
    <row r="399" spans="1:14" ht="16.5" hidden="1">
      <c r="A399" s="17">
        <v>195</v>
      </c>
      <c r="B399" s="89" t="s">
        <v>1201</v>
      </c>
      <c r="C399" s="19" t="s">
        <v>1094</v>
      </c>
      <c r="D399" s="26">
        <v>18.01</v>
      </c>
      <c r="E399" s="53"/>
      <c r="F399" s="143">
        <f t="shared" si="36"/>
        <v>0</v>
      </c>
      <c r="G399" s="21"/>
      <c r="H399" s="143">
        <f t="shared" si="37"/>
        <v>0</v>
      </c>
      <c r="I399" s="21"/>
      <c r="J399" s="143">
        <f t="shared" si="38"/>
        <v>0</v>
      </c>
      <c r="K399" s="21"/>
      <c r="L399" s="143">
        <f t="shared" si="39"/>
        <v>0</v>
      </c>
      <c r="M399" s="165">
        <f t="shared" si="40"/>
        <v>0</v>
      </c>
      <c r="N399" s="165">
        <f t="shared" si="41"/>
        <v>0</v>
      </c>
    </row>
    <row r="400" spans="1:14" ht="16.5" hidden="1">
      <c r="A400" s="17">
        <v>196</v>
      </c>
      <c r="B400" s="89" t="s">
        <v>1202</v>
      </c>
      <c r="C400" s="19" t="s">
        <v>1094</v>
      </c>
      <c r="D400" s="26">
        <v>29.25</v>
      </c>
      <c r="E400" s="53"/>
      <c r="F400" s="143">
        <f t="shared" si="36"/>
        <v>0</v>
      </c>
      <c r="G400" s="21"/>
      <c r="H400" s="143">
        <f t="shared" si="37"/>
        <v>0</v>
      </c>
      <c r="I400" s="21"/>
      <c r="J400" s="143">
        <f t="shared" si="38"/>
        <v>0</v>
      </c>
      <c r="K400" s="21"/>
      <c r="L400" s="143">
        <f t="shared" si="39"/>
        <v>0</v>
      </c>
      <c r="M400" s="165">
        <f t="shared" si="40"/>
        <v>0</v>
      </c>
      <c r="N400" s="165">
        <f t="shared" si="41"/>
        <v>0</v>
      </c>
    </row>
    <row r="401" spans="1:14" ht="16.5" hidden="1">
      <c r="A401" s="17">
        <v>197</v>
      </c>
      <c r="B401" s="89" t="s">
        <v>1203</v>
      </c>
      <c r="C401" s="19" t="s">
        <v>1094</v>
      </c>
      <c r="D401" s="26">
        <v>18.01</v>
      </c>
      <c r="E401" s="53"/>
      <c r="F401" s="143">
        <f t="shared" si="36"/>
        <v>0</v>
      </c>
      <c r="G401" s="21"/>
      <c r="H401" s="143">
        <f t="shared" si="37"/>
        <v>0</v>
      </c>
      <c r="I401" s="21"/>
      <c r="J401" s="143">
        <f t="shared" si="38"/>
        <v>0</v>
      </c>
      <c r="K401" s="21"/>
      <c r="L401" s="143">
        <f t="shared" si="39"/>
        <v>0</v>
      </c>
      <c r="M401" s="165">
        <f t="shared" si="40"/>
        <v>0</v>
      </c>
      <c r="N401" s="165">
        <f t="shared" si="41"/>
        <v>0</v>
      </c>
    </row>
    <row r="402" spans="1:14" ht="16.5" hidden="1">
      <c r="A402" s="17">
        <v>198</v>
      </c>
      <c r="B402" s="89" t="s">
        <v>1204</v>
      </c>
      <c r="C402" s="19" t="s">
        <v>1094</v>
      </c>
      <c r="D402" s="26">
        <v>27.42</v>
      </c>
      <c r="E402" s="53"/>
      <c r="F402" s="143">
        <f t="shared" si="36"/>
        <v>0</v>
      </c>
      <c r="G402" s="21"/>
      <c r="H402" s="143">
        <f t="shared" si="37"/>
        <v>0</v>
      </c>
      <c r="I402" s="21"/>
      <c r="J402" s="143">
        <f t="shared" si="38"/>
        <v>0</v>
      </c>
      <c r="K402" s="21"/>
      <c r="L402" s="143">
        <f t="shared" si="39"/>
        <v>0</v>
      </c>
      <c r="M402" s="165">
        <f t="shared" si="40"/>
        <v>0</v>
      </c>
      <c r="N402" s="165">
        <f t="shared" si="41"/>
        <v>0</v>
      </c>
    </row>
    <row r="403" spans="1:14" ht="33" hidden="1">
      <c r="A403" s="17">
        <v>199</v>
      </c>
      <c r="B403" s="24" t="s">
        <v>1355</v>
      </c>
      <c r="C403" s="19" t="s">
        <v>13</v>
      </c>
      <c r="D403" s="26">
        <v>16.05</v>
      </c>
      <c r="E403" s="53"/>
      <c r="F403" s="143">
        <f t="shared" si="36"/>
        <v>0</v>
      </c>
      <c r="G403" s="21"/>
      <c r="H403" s="143">
        <f t="shared" si="37"/>
        <v>0</v>
      </c>
      <c r="I403" s="21"/>
      <c r="J403" s="143">
        <f t="shared" si="38"/>
        <v>0</v>
      </c>
      <c r="K403" s="21"/>
      <c r="L403" s="143">
        <f t="shared" si="39"/>
        <v>0</v>
      </c>
      <c r="M403" s="165">
        <f t="shared" si="40"/>
        <v>0</v>
      </c>
      <c r="N403" s="165">
        <f t="shared" si="41"/>
        <v>0</v>
      </c>
    </row>
    <row r="404" spans="1:14" ht="16.5" hidden="1">
      <c r="A404" s="17">
        <v>200</v>
      </c>
      <c r="B404" s="24" t="s">
        <v>1356</v>
      </c>
      <c r="C404" s="19" t="s">
        <v>13</v>
      </c>
      <c r="D404" s="26">
        <v>16.05</v>
      </c>
      <c r="E404" s="53"/>
      <c r="F404" s="143">
        <f t="shared" si="36"/>
        <v>0</v>
      </c>
      <c r="G404" s="21"/>
      <c r="H404" s="143">
        <f t="shared" si="37"/>
        <v>0</v>
      </c>
      <c r="I404" s="21"/>
      <c r="J404" s="143">
        <f t="shared" si="38"/>
        <v>0</v>
      </c>
      <c r="K404" s="21"/>
      <c r="L404" s="143">
        <f t="shared" si="39"/>
        <v>0</v>
      </c>
      <c r="M404" s="165">
        <f t="shared" si="40"/>
        <v>0</v>
      </c>
      <c r="N404" s="165">
        <f t="shared" si="41"/>
        <v>0</v>
      </c>
    </row>
    <row r="405" spans="1:14" ht="49.5">
      <c r="A405" s="17">
        <v>201</v>
      </c>
      <c r="B405" s="24" t="s">
        <v>1172</v>
      </c>
      <c r="C405" s="54" t="s">
        <v>13</v>
      </c>
      <c r="D405" s="26">
        <v>60.71</v>
      </c>
      <c r="E405" s="53">
        <v>2</v>
      </c>
      <c r="F405" s="143">
        <f t="shared" si="36"/>
        <v>121.42</v>
      </c>
      <c r="G405" s="21">
        <v>1</v>
      </c>
      <c r="H405" s="143">
        <f t="shared" si="37"/>
        <v>60.71</v>
      </c>
      <c r="I405" s="21">
        <v>9</v>
      </c>
      <c r="J405" s="143">
        <f t="shared" si="38"/>
        <v>546.39</v>
      </c>
      <c r="K405" s="21">
        <v>5</v>
      </c>
      <c r="L405" s="143">
        <f t="shared" si="39"/>
        <v>303.55</v>
      </c>
      <c r="M405" s="165">
        <f t="shared" si="40"/>
        <v>17</v>
      </c>
      <c r="N405" s="165">
        <f t="shared" si="41"/>
        <v>1032.07</v>
      </c>
    </row>
    <row r="406" spans="1:14" ht="49.5" customHeight="1" hidden="1">
      <c r="A406" s="17">
        <v>202</v>
      </c>
      <c r="B406" s="24" t="s">
        <v>1173</v>
      </c>
      <c r="C406" s="54" t="s">
        <v>13</v>
      </c>
      <c r="D406" s="26">
        <v>115.72</v>
      </c>
      <c r="E406" s="53"/>
      <c r="F406" s="143">
        <f t="shared" si="36"/>
        <v>0</v>
      </c>
      <c r="G406" s="21"/>
      <c r="H406" s="143">
        <f t="shared" si="37"/>
        <v>0</v>
      </c>
      <c r="I406" s="21"/>
      <c r="J406" s="143">
        <f t="shared" si="38"/>
        <v>0</v>
      </c>
      <c r="K406" s="21"/>
      <c r="L406" s="143">
        <f t="shared" si="39"/>
        <v>0</v>
      </c>
      <c r="M406" s="165">
        <f t="shared" si="40"/>
        <v>0</v>
      </c>
      <c r="N406" s="165">
        <f t="shared" si="41"/>
        <v>0</v>
      </c>
    </row>
    <row r="407" spans="1:14" ht="33">
      <c r="A407" s="17">
        <v>203</v>
      </c>
      <c r="B407" s="24" t="s">
        <v>1174</v>
      </c>
      <c r="C407" s="54" t="s">
        <v>13</v>
      </c>
      <c r="D407" s="26">
        <v>60.71</v>
      </c>
      <c r="E407" s="53"/>
      <c r="F407" s="143">
        <f t="shared" si="36"/>
        <v>0</v>
      </c>
      <c r="G407" s="21"/>
      <c r="H407" s="143">
        <f t="shared" si="37"/>
        <v>0</v>
      </c>
      <c r="I407" s="21"/>
      <c r="J407" s="143">
        <f t="shared" si="38"/>
        <v>0</v>
      </c>
      <c r="K407" s="21">
        <v>1</v>
      </c>
      <c r="L407" s="143">
        <f t="shared" si="39"/>
        <v>60.71</v>
      </c>
      <c r="M407" s="165">
        <f t="shared" si="40"/>
        <v>1</v>
      </c>
      <c r="N407" s="165">
        <f t="shared" si="41"/>
        <v>60.71</v>
      </c>
    </row>
    <row r="408" spans="1:14" ht="33" hidden="1">
      <c r="A408" s="17">
        <v>204</v>
      </c>
      <c r="B408" s="24" t="s">
        <v>1175</v>
      </c>
      <c r="C408" s="54" t="s">
        <v>13</v>
      </c>
      <c r="D408" s="26">
        <v>115.72</v>
      </c>
      <c r="E408" s="53"/>
      <c r="F408" s="143">
        <f t="shared" si="36"/>
        <v>0</v>
      </c>
      <c r="G408" s="21"/>
      <c r="H408" s="143">
        <f t="shared" si="37"/>
        <v>0</v>
      </c>
      <c r="I408" s="21"/>
      <c r="J408" s="143">
        <f t="shared" si="38"/>
        <v>0</v>
      </c>
      <c r="K408" s="21"/>
      <c r="L408" s="143">
        <f t="shared" si="39"/>
        <v>0</v>
      </c>
      <c r="M408" s="165">
        <f t="shared" si="40"/>
        <v>0</v>
      </c>
      <c r="N408" s="165">
        <f t="shared" si="41"/>
        <v>0</v>
      </c>
    </row>
    <row r="409" spans="1:14" ht="16.5">
      <c r="A409" s="17">
        <v>205</v>
      </c>
      <c r="B409" s="24" t="s">
        <v>1164</v>
      </c>
      <c r="C409" s="54" t="s">
        <v>13</v>
      </c>
      <c r="D409" s="26">
        <v>16.64</v>
      </c>
      <c r="E409" s="53">
        <v>9</v>
      </c>
      <c r="F409" s="143">
        <f t="shared" si="36"/>
        <v>149.76</v>
      </c>
      <c r="G409" s="21">
        <v>1</v>
      </c>
      <c r="H409" s="143">
        <f t="shared" si="37"/>
        <v>16.64</v>
      </c>
      <c r="I409" s="21">
        <v>9</v>
      </c>
      <c r="J409" s="143">
        <f t="shared" si="38"/>
        <v>149.76</v>
      </c>
      <c r="K409" s="21">
        <v>30</v>
      </c>
      <c r="L409" s="143">
        <f t="shared" si="39"/>
        <v>499.20000000000005</v>
      </c>
      <c r="M409" s="165">
        <f t="shared" si="40"/>
        <v>49</v>
      </c>
      <c r="N409" s="165">
        <f t="shared" si="41"/>
        <v>815.36</v>
      </c>
    </row>
    <row r="410" spans="1:14" ht="16.5" hidden="1">
      <c r="A410" s="17">
        <v>206</v>
      </c>
      <c r="B410" s="24" t="s">
        <v>1165</v>
      </c>
      <c r="C410" s="54" t="s">
        <v>13</v>
      </c>
      <c r="D410" s="26">
        <v>18.49</v>
      </c>
      <c r="E410" s="53"/>
      <c r="F410" s="143">
        <f t="shared" si="36"/>
        <v>0</v>
      </c>
      <c r="G410" s="21"/>
      <c r="H410" s="143">
        <f t="shared" si="37"/>
        <v>0</v>
      </c>
      <c r="I410" s="21"/>
      <c r="J410" s="143">
        <f t="shared" si="38"/>
        <v>0</v>
      </c>
      <c r="K410" s="21"/>
      <c r="L410" s="143">
        <f t="shared" si="39"/>
        <v>0</v>
      </c>
      <c r="M410" s="165">
        <f t="shared" si="40"/>
        <v>0</v>
      </c>
      <c r="N410" s="165">
        <f t="shared" si="41"/>
        <v>0</v>
      </c>
    </row>
    <row r="411" spans="1:14" ht="16.5" hidden="1">
      <c r="A411" s="17">
        <v>207</v>
      </c>
      <c r="B411" s="24" t="s">
        <v>1166</v>
      </c>
      <c r="C411" s="54" t="s">
        <v>13</v>
      </c>
      <c r="D411" s="26">
        <v>20.34</v>
      </c>
      <c r="E411" s="53"/>
      <c r="F411" s="143">
        <f t="shared" si="36"/>
        <v>0</v>
      </c>
      <c r="G411" s="21"/>
      <c r="H411" s="143">
        <f t="shared" si="37"/>
        <v>0</v>
      </c>
      <c r="I411" s="21"/>
      <c r="J411" s="143">
        <f t="shared" si="38"/>
        <v>0</v>
      </c>
      <c r="K411" s="21"/>
      <c r="L411" s="143">
        <f t="shared" si="39"/>
        <v>0</v>
      </c>
      <c r="M411" s="165">
        <f t="shared" si="40"/>
        <v>0</v>
      </c>
      <c r="N411" s="165">
        <f t="shared" si="41"/>
        <v>0</v>
      </c>
    </row>
    <row r="412" spans="1:14" ht="16.5">
      <c r="A412" s="17">
        <v>208</v>
      </c>
      <c r="B412" s="24" t="s">
        <v>1167</v>
      </c>
      <c r="C412" s="54" t="s">
        <v>13</v>
      </c>
      <c r="D412" s="26">
        <v>16.64</v>
      </c>
      <c r="E412" s="53">
        <v>1</v>
      </c>
      <c r="F412" s="143">
        <f t="shared" si="36"/>
        <v>16.64</v>
      </c>
      <c r="G412" s="21"/>
      <c r="H412" s="143">
        <f t="shared" si="37"/>
        <v>0</v>
      </c>
      <c r="I412" s="21"/>
      <c r="J412" s="143">
        <f t="shared" si="38"/>
        <v>0</v>
      </c>
      <c r="K412" s="21"/>
      <c r="L412" s="143">
        <f t="shared" si="39"/>
        <v>0</v>
      </c>
      <c r="M412" s="165">
        <f t="shared" si="40"/>
        <v>1</v>
      </c>
      <c r="N412" s="165">
        <f t="shared" si="41"/>
        <v>16.64</v>
      </c>
    </row>
    <row r="413" spans="1:14" ht="16.5" hidden="1">
      <c r="A413" s="17">
        <v>209</v>
      </c>
      <c r="B413" s="24" t="s">
        <v>1168</v>
      </c>
      <c r="C413" s="54" t="s">
        <v>13</v>
      </c>
      <c r="D413" s="26">
        <v>18.49</v>
      </c>
      <c r="E413" s="53"/>
      <c r="F413" s="143">
        <f t="shared" si="36"/>
        <v>0</v>
      </c>
      <c r="G413" s="21"/>
      <c r="H413" s="143">
        <f t="shared" si="37"/>
        <v>0</v>
      </c>
      <c r="I413" s="21"/>
      <c r="J413" s="143">
        <f t="shared" si="38"/>
        <v>0</v>
      </c>
      <c r="K413" s="21"/>
      <c r="L413" s="143">
        <f t="shared" si="39"/>
        <v>0</v>
      </c>
      <c r="M413" s="165">
        <f t="shared" si="40"/>
        <v>0</v>
      </c>
      <c r="N413" s="165">
        <f t="shared" si="41"/>
        <v>0</v>
      </c>
    </row>
    <row r="414" spans="1:14" ht="16.5" hidden="1">
      <c r="A414" s="17">
        <v>210</v>
      </c>
      <c r="B414" s="24" t="s">
        <v>1169</v>
      </c>
      <c r="C414" s="54" t="s">
        <v>13</v>
      </c>
      <c r="D414" s="26">
        <v>20.34</v>
      </c>
      <c r="E414" s="53"/>
      <c r="F414" s="143">
        <f t="shared" si="36"/>
        <v>0</v>
      </c>
      <c r="G414" s="21"/>
      <c r="H414" s="143">
        <f t="shared" si="37"/>
        <v>0</v>
      </c>
      <c r="I414" s="21"/>
      <c r="J414" s="143">
        <f t="shared" si="38"/>
        <v>0</v>
      </c>
      <c r="K414" s="21"/>
      <c r="L414" s="143">
        <f t="shared" si="39"/>
        <v>0</v>
      </c>
      <c r="M414" s="165">
        <f t="shared" si="40"/>
        <v>0</v>
      </c>
      <c r="N414" s="165">
        <f t="shared" si="41"/>
        <v>0</v>
      </c>
    </row>
    <row r="415" spans="1:14" ht="16.5" hidden="1">
      <c r="A415" s="17">
        <v>211</v>
      </c>
      <c r="B415" s="24" t="s">
        <v>1341</v>
      </c>
      <c r="C415" s="54" t="s">
        <v>1094</v>
      </c>
      <c r="D415" s="26">
        <v>8.3</v>
      </c>
      <c r="E415" s="53"/>
      <c r="F415" s="143">
        <f t="shared" si="36"/>
        <v>0</v>
      </c>
      <c r="G415" s="21"/>
      <c r="H415" s="143">
        <f t="shared" si="37"/>
        <v>0</v>
      </c>
      <c r="I415" s="21"/>
      <c r="J415" s="143">
        <f t="shared" si="38"/>
        <v>0</v>
      </c>
      <c r="K415" s="21"/>
      <c r="L415" s="143">
        <f t="shared" si="39"/>
        <v>0</v>
      </c>
      <c r="M415" s="165">
        <f t="shared" si="40"/>
        <v>0</v>
      </c>
      <c r="N415" s="165">
        <f t="shared" si="41"/>
        <v>0</v>
      </c>
    </row>
    <row r="416" spans="1:14" ht="33">
      <c r="A416" s="17">
        <v>212</v>
      </c>
      <c r="B416" s="24" t="s">
        <v>1342</v>
      </c>
      <c r="C416" s="54" t="s">
        <v>1094</v>
      </c>
      <c r="D416" s="26">
        <v>8.3</v>
      </c>
      <c r="E416" s="53">
        <v>2</v>
      </c>
      <c r="F416" s="143">
        <f t="shared" si="36"/>
        <v>16.6</v>
      </c>
      <c r="G416" s="21"/>
      <c r="H416" s="143">
        <f t="shared" si="37"/>
        <v>0</v>
      </c>
      <c r="I416" s="21"/>
      <c r="J416" s="143">
        <f t="shared" si="38"/>
        <v>0</v>
      </c>
      <c r="K416" s="21"/>
      <c r="L416" s="143">
        <f t="shared" si="39"/>
        <v>0</v>
      </c>
      <c r="M416" s="165">
        <f t="shared" si="40"/>
        <v>2</v>
      </c>
      <c r="N416" s="165">
        <f t="shared" si="41"/>
        <v>16.6</v>
      </c>
    </row>
    <row r="417" spans="1:14" ht="16.5" hidden="1">
      <c r="A417" s="17">
        <v>213</v>
      </c>
      <c r="B417" s="24" t="s">
        <v>1343</v>
      </c>
      <c r="C417" s="54" t="s">
        <v>1094</v>
      </c>
      <c r="D417" s="26">
        <v>7.26</v>
      </c>
      <c r="E417" s="53"/>
      <c r="F417" s="143">
        <f t="shared" si="36"/>
        <v>0</v>
      </c>
      <c r="G417" s="21"/>
      <c r="H417" s="143">
        <f t="shared" si="37"/>
        <v>0</v>
      </c>
      <c r="I417" s="21"/>
      <c r="J417" s="143">
        <f t="shared" si="38"/>
        <v>0</v>
      </c>
      <c r="K417" s="21"/>
      <c r="L417" s="143">
        <f t="shared" si="39"/>
        <v>0</v>
      </c>
      <c r="M417" s="165">
        <f t="shared" si="40"/>
        <v>0</v>
      </c>
      <c r="N417" s="165">
        <f t="shared" si="41"/>
        <v>0</v>
      </c>
    </row>
    <row r="418" spans="1:14" ht="16.5" hidden="1">
      <c r="A418" s="17">
        <v>214</v>
      </c>
      <c r="B418" s="24" t="s">
        <v>1344</v>
      </c>
      <c r="C418" s="54" t="s">
        <v>1094</v>
      </c>
      <c r="D418" s="26">
        <v>13.14</v>
      </c>
      <c r="E418" s="53"/>
      <c r="F418" s="143">
        <f t="shared" si="36"/>
        <v>0</v>
      </c>
      <c r="G418" s="21"/>
      <c r="H418" s="143">
        <f t="shared" si="37"/>
        <v>0</v>
      </c>
      <c r="I418" s="21"/>
      <c r="J418" s="143">
        <f t="shared" si="38"/>
        <v>0</v>
      </c>
      <c r="K418" s="21"/>
      <c r="L418" s="143">
        <f t="shared" si="39"/>
        <v>0</v>
      </c>
      <c r="M418" s="165">
        <f t="shared" si="40"/>
        <v>0</v>
      </c>
      <c r="N418" s="165">
        <f t="shared" si="41"/>
        <v>0</v>
      </c>
    </row>
    <row r="419" spans="1:14" ht="16.5" hidden="1">
      <c r="A419" s="17">
        <v>215</v>
      </c>
      <c r="B419" s="24" t="s">
        <v>1345</v>
      </c>
      <c r="C419" s="54" t="s">
        <v>1094</v>
      </c>
      <c r="D419" s="26">
        <v>12.45</v>
      </c>
      <c r="E419" s="53"/>
      <c r="F419" s="143">
        <f t="shared" si="36"/>
        <v>0</v>
      </c>
      <c r="G419" s="21"/>
      <c r="H419" s="143">
        <f t="shared" si="37"/>
        <v>0</v>
      </c>
      <c r="I419" s="21"/>
      <c r="J419" s="143">
        <f t="shared" si="38"/>
        <v>0</v>
      </c>
      <c r="K419" s="21"/>
      <c r="L419" s="143">
        <f t="shared" si="39"/>
        <v>0</v>
      </c>
      <c r="M419" s="165">
        <f t="shared" si="40"/>
        <v>0</v>
      </c>
      <c r="N419" s="165">
        <f t="shared" si="41"/>
        <v>0</v>
      </c>
    </row>
    <row r="420" spans="1:14" ht="16.5" hidden="1">
      <c r="A420" s="17">
        <v>216</v>
      </c>
      <c r="B420" s="24" t="s">
        <v>1346</v>
      </c>
      <c r="C420" s="54" t="s">
        <v>1094</v>
      </c>
      <c r="D420" s="26">
        <v>11.07</v>
      </c>
      <c r="E420" s="53"/>
      <c r="F420" s="143">
        <f t="shared" si="36"/>
        <v>0</v>
      </c>
      <c r="G420" s="21"/>
      <c r="H420" s="143">
        <f t="shared" si="37"/>
        <v>0</v>
      </c>
      <c r="I420" s="21"/>
      <c r="J420" s="143">
        <f t="shared" si="38"/>
        <v>0</v>
      </c>
      <c r="K420" s="21"/>
      <c r="L420" s="143">
        <f t="shared" si="39"/>
        <v>0</v>
      </c>
      <c r="M420" s="165">
        <f t="shared" si="40"/>
        <v>0</v>
      </c>
      <c r="N420" s="165">
        <f t="shared" si="41"/>
        <v>0</v>
      </c>
    </row>
    <row r="421" spans="1:14" ht="33">
      <c r="A421" s="17">
        <v>217</v>
      </c>
      <c r="B421" s="24" t="s">
        <v>1025</v>
      </c>
      <c r="C421" s="54" t="s">
        <v>13</v>
      </c>
      <c r="D421" s="26">
        <v>21.51</v>
      </c>
      <c r="E421" s="53">
        <v>29</v>
      </c>
      <c r="F421" s="143">
        <f t="shared" si="36"/>
        <v>623.79</v>
      </c>
      <c r="G421" s="21"/>
      <c r="H421" s="143">
        <f t="shared" si="37"/>
        <v>0</v>
      </c>
      <c r="I421" s="21"/>
      <c r="J421" s="143">
        <f t="shared" si="38"/>
        <v>0</v>
      </c>
      <c r="K421" s="21"/>
      <c r="L421" s="143">
        <f t="shared" si="39"/>
        <v>0</v>
      </c>
      <c r="M421" s="165">
        <f t="shared" si="40"/>
        <v>29</v>
      </c>
      <c r="N421" s="165">
        <f t="shared" si="41"/>
        <v>623.7900000000001</v>
      </c>
    </row>
    <row r="422" spans="1:14" ht="33">
      <c r="A422" s="17">
        <v>218</v>
      </c>
      <c r="B422" s="24" t="s">
        <v>1026</v>
      </c>
      <c r="C422" s="54" t="s">
        <v>13</v>
      </c>
      <c r="D422" s="26">
        <v>25.9</v>
      </c>
      <c r="E422" s="53"/>
      <c r="F422" s="143">
        <f t="shared" si="36"/>
        <v>0</v>
      </c>
      <c r="G422" s="21">
        <v>5</v>
      </c>
      <c r="H422" s="143">
        <f t="shared" si="37"/>
        <v>129.5</v>
      </c>
      <c r="I422" s="21">
        <v>20</v>
      </c>
      <c r="J422" s="143">
        <f t="shared" si="38"/>
        <v>518</v>
      </c>
      <c r="K422" s="21">
        <v>25</v>
      </c>
      <c r="L422" s="143">
        <f t="shared" si="39"/>
        <v>647.5</v>
      </c>
      <c r="M422" s="165">
        <f t="shared" si="40"/>
        <v>50</v>
      </c>
      <c r="N422" s="165">
        <f t="shared" si="41"/>
        <v>1295</v>
      </c>
    </row>
    <row r="423" spans="1:14" ht="33" hidden="1">
      <c r="A423" s="17">
        <v>219</v>
      </c>
      <c r="B423" s="24" t="s">
        <v>1027</v>
      </c>
      <c r="C423" s="54" t="s">
        <v>13</v>
      </c>
      <c r="D423" s="26">
        <v>27.66</v>
      </c>
      <c r="E423" s="53"/>
      <c r="F423" s="143">
        <f t="shared" si="36"/>
        <v>0</v>
      </c>
      <c r="G423" s="21"/>
      <c r="H423" s="143">
        <f t="shared" si="37"/>
        <v>0</v>
      </c>
      <c r="I423" s="21"/>
      <c r="J423" s="143">
        <f t="shared" si="38"/>
        <v>0</v>
      </c>
      <c r="K423" s="21"/>
      <c r="L423" s="143">
        <f t="shared" si="39"/>
        <v>0</v>
      </c>
      <c r="M423" s="165">
        <f t="shared" si="40"/>
        <v>0</v>
      </c>
      <c r="N423" s="165">
        <f t="shared" si="41"/>
        <v>0</v>
      </c>
    </row>
    <row r="424" spans="1:14" ht="33" hidden="1">
      <c r="A424" s="17">
        <v>220</v>
      </c>
      <c r="B424" s="24" t="s">
        <v>1028</v>
      </c>
      <c r="C424" s="54" t="s">
        <v>13</v>
      </c>
      <c r="D424" s="26">
        <v>33.3</v>
      </c>
      <c r="E424" s="53"/>
      <c r="F424" s="143">
        <f t="shared" si="36"/>
        <v>0</v>
      </c>
      <c r="G424" s="21"/>
      <c r="H424" s="143">
        <f t="shared" si="37"/>
        <v>0</v>
      </c>
      <c r="I424" s="21"/>
      <c r="J424" s="143">
        <f t="shared" si="38"/>
        <v>0</v>
      </c>
      <c r="K424" s="21"/>
      <c r="L424" s="143">
        <f t="shared" si="39"/>
        <v>0</v>
      </c>
      <c r="M424" s="165">
        <f t="shared" si="40"/>
        <v>0</v>
      </c>
      <c r="N424" s="165">
        <f t="shared" si="41"/>
        <v>0</v>
      </c>
    </row>
    <row r="425" spans="1:14" ht="16.5" hidden="1">
      <c r="A425" s="17">
        <v>221</v>
      </c>
      <c r="B425" s="90" t="s">
        <v>1029</v>
      </c>
      <c r="C425" s="54" t="s">
        <v>13</v>
      </c>
      <c r="D425" s="26">
        <v>12.29</v>
      </c>
      <c r="E425" s="53"/>
      <c r="F425" s="143">
        <f t="shared" si="36"/>
        <v>0</v>
      </c>
      <c r="G425" s="21"/>
      <c r="H425" s="143">
        <f t="shared" si="37"/>
        <v>0</v>
      </c>
      <c r="I425" s="21"/>
      <c r="J425" s="143">
        <f t="shared" si="38"/>
        <v>0</v>
      </c>
      <c r="K425" s="21"/>
      <c r="L425" s="143">
        <f t="shared" si="39"/>
        <v>0</v>
      </c>
      <c r="M425" s="165">
        <f t="shared" si="40"/>
        <v>0</v>
      </c>
      <c r="N425" s="165">
        <f t="shared" si="41"/>
        <v>0</v>
      </c>
    </row>
    <row r="426" spans="1:14" ht="16.5" hidden="1">
      <c r="A426" s="17">
        <v>222</v>
      </c>
      <c r="B426" s="90" t="s">
        <v>1030</v>
      </c>
      <c r="C426" s="54" t="s">
        <v>13</v>
      </c>
      <c r="D426" s="26">
        <v>14.8</v>
      </c>
      <c r="E426" s="53"/>
      <c r="F426" s="143">
        <f t="shared" si="36"/>
        <v>0</v>
      </c>
      <c r="G426" s="21"/>
      <c r="H426" s="143">
        <f t="shared" si="37"/>
        <v>0</v>
      </c>
      <c r="I426" s="21"/>
      <c r="J426" s="143">
        <f t="shared" si="38"/>
        <v>0</v>
      </c>
      <c r="K426" s="21"/>
      <c r="L426" s="143">
        <f t="shared" si="39"/>
        <v>0</v>
      </c>
      <c r="M426" s="165">
        <f t="shared" si="40"/>
        <v>0</v>
      </c>
      <c r="N426" s="165">
        <f t="shared" si="41"/>
        <v>0</v>
      </c>
    </row>
    <row r="427" spans="1:14" ht="16.5" hidden="1">
      <c r="A427" s="17">
        <v>223</v>
      </c>
      <c r="B427" s="90" t="s">
        <v>1031</v>
      </c>
      <c r="C427" s="54" t="s">
        <v>13</v>
      </c>
      <c r="D427" s="26">
        <v>15.36</v>
      </c>
      <c r="E427" s="53"/>
      <c r="F427" s="143">
        <f t="shared" si="36"/>
        <v>0</v>
      </c>
      <c r="G427" s="21"/>
      <c r="H427" s="143">
        <f t="shared" si="37"/>
        <v>0</v>
      </c>
      <c r="I427" s="21"/>
      <c r="J427" s="143">
        <f t="shared" si="38"/>
        <v>0</v>
      </c>
      <c r="K427" s="21"/>
      <c r="L427" s="143">
        <f t="shared" si="39"/>
        <v>0</v>
      </c>
      <c r="M427" s="165">
        <f t="shared" si="40"/>
        <v>0</v>
      </c>
      <c r="N427" s="165">
        <f t="shared" si="41"/>
        <v>0</v>
      </c>
    </row>
    <row r="428" spans="1:14" ht="16.5" hidden="1">
      <c r="A428" s="17">
        <v>224</v>
      </c>
      <c r="B428" s="90" t="s">
        <v>1032</v>
      </c>
      <c r="C428" s="54" t="s">
        <v>13</v>
      </c>
      <c r="D428" s="26">
        <v>18.5</v>
      </c>
      <c r="E428" s="53"/>
      <c r="F428" s="143">
        <f t="shared" si="36"/>
        <v>0</v>
      </c>
      <c r="G428" s="21"/>
      <c r="H428" s="143">
        <f t="shared" si="37"/>
        <v>0</v>
      </c>
      <c r="I428" s="21"/>
      <c r="J428" s="143">
        <f t="shared" si="38"/>
        <v>0</v>
      </c>
      <c r="K428" s="21"/>
      <c r="L428" s="143">
        <f t="shared" si="39"/>
        <v>0</v>
      </c>
      <c r="M428" s="165">
        <f t="shared" si="40"/>
        <v>0</v>
      </c>
      <c r="N428" s="165">
        <f t="shared" si="41"/>
        <v>0</v>
      </c>
    </row>
    <row r="429" spans="1:14" ht="33">
      <c r="A429" s="17">
        <v>225</v>
      </c>
      <c r="B429" s="90" t="s">
        <v>1033</v>
      </c>
      <c r="C429" s="54" t="s">
        <v>13</v>
      </c>
      <c r="D429" s="26">
        <v>19.67</v>
      </c>
      <c r="E429" s="53">
        <v>22</v>
      </c>
      <c r="F429" s="143">
        <f t="shared" si="36"/>
        <v>432.74</v>
      </c>
      <c r="G429" s="21"/>
      <c r="H429" s="143">
        <f t="shared" si="37"/>
        <v>0</v>
      </c>
      <c r="I429" s="21"/>
      <c r="J429" s="143">
        <f t="shared" si="38"/>
        <v>0</v>
      </c>
      <c r="K429" s="21"/>
      <c r="L429" s="143">
        <f t="shared" si="39"/>
        <v>0</v>
      </c>
      <c r="M429" s="165">
        <f t="shared" si="40"/>
        <v>22</v>
      </c>
      <c r="N429" s="165">
        <f t="shared" si="41"/>
        <v>432.74</v>
      </c>
    </row>
    <row r="430" spans="1:14" ht="33">
      <c r="A430" s="17">
        <v>226</v>
      </c>
      <c r="B430" s="90" t="s">
        <v>1034</v>
      </c>
      <c r="C430" s="54" t="s">
        <v>13</v>
      </c>
      <c r="D430" s="26">
        <v>23.68</v>
      </c>
      <c r="E430" s="53"/>
      <c r="F430" s="143">
        <f t="shared" si="36"/>
        <v>0</v>
      </c>
      <c r="G430" s="21"/>
      <c r="H430" s="143">
        <f t="shared" si="37"/>
        <v>0</v>
      </c>
      <c r="I430" s="21">
        <v>2</v>
      </c>
      <c r="J430" s="143">
        <f t="shared" si="38"/>
        <v>47.36</v>
      </c>
      <c r="K430" s="21">
        <v>2</v>
      </c>
      <c r="L430" s="143">
        <f t="shared" si="39"/>
        <v>47.36</v>
      </c>
      <c r="M430" s="165">
        <f t="shared" si="40"/>
        <v>4</v>
      </c>
      <c r="N430" s="165">
        <f t="shared" si="41"/>
        <v>94.72</v>
      </c>
    </row>
    <row r="431" spans="1:14" ht="16.5">
      <c r="A431" s="17">
        <v>227</v>
      </c>
      <c r="B431" s="24" t="s">
        <v>1035</v>
      </c>
      <c r="C431" s="54" t="s">
        <v>13</v>
      </c>
      <c r="D431" s="26">
        <v>10.45</v>
      </c>
      <c r="E431" s="53">
        <v>6</v>
      </c>
      <c r="F431" s="143">
        <f t="shared" si="36"/>
        <v>62.7</v>
      </c>
      <c r="G431" s="21"/>
      <c r="H431" s="143">
        <f t="shared" si="37"/>
        <v>0</v>
      </c>
      <c r="I431" s="21"/>
      <c r="J431" s="143">
        <f t="shared" si="38"/>
        <v>0</v>
      </c>
      <c r="K431" s="21"/>
      <c r="L431" s="143">
        <f t="shared" si="39"/>
        <v>0</v>
      </c>
      <c r="M431" s="165">
        <f t="shared" si="40"/>
        <v>6</v>
      </c>
      <c r="N431" s="165">
        <f t="shared" si="41"/>
        <v>62.699999999999996</v>
      </c>
    </row>
    <row r="432" spans="1:14" ht="16.5">
      <c r="A432" s="17">
        <v>228</v>
      </c>
      <c r="B432" s="24" t="s">
        <v>1036</v>
      </c>
      <c r="C432" s="54" t="s">
        <v>13</v>
      </c>
      <c r="D432" s="26">
        <v>12.58</v>
      </c>
      <c r="E432" s="53"/>
      <c r="F432" s="143">
        <f t="shared" si="36"/>
        <v>0</v>
      </c>
      <c r="G432" s="21"/>
      <c r="H432" s="143">
        <f t="shared" si="37"/>
        <v>0</v>
      </c>
      <c r="I432" s="21">
        <v>2</v>
      </c>
      <c r="J432" s="143">
        <f t="shared" si="38"/>
        <v>25.16</v>
      </c>
      <c r="K432" s="21">
        <v>2</v>
      </c>
      <c r="L432" s="143">
        <f t="shared" si="39"/>
        <v>25.16</v>
      </c>
      <c r="M432" s="165">
        <f t="shared" si="40"/>
        <v>4</v>
      </c>
      <c r="N432" s="165">
        <f t="shared" si="41"/>
        <v>50.32</v>
      </c>
    </row>
    <row r="433" spans="1:14" ht="16.5">
      <c r="A433" s="17">
        <v>229</v>
      </c>
      <c r="B433" s="24" t="s">
        <v>1037</v>
      </c>
      <c r="C433" s="54" t="s">
        <v>13</v>
      </c>
      <c r="D433" s="26">
        <v>9.22</v>
      </c>
      <c r="E433" s="53">
        <v>6</v>
      </c>
      <c r="F433" s="143">
        <f t="shared" si="36"/>
        <v>55.32</v>
      </c>
      <c r="G433" s="21"/>
      <c r="H433" s="143">
        <f t="shared" si="37"/>
        <v>0</v>
      </c>
      <c r="I433" s="21"/>
      <c r="J433" s="143">
        <f t="shared" si="38"/>
        <v>0</v>
      </c>
      <c r="K433" s="21"/>
      <c r="L433" s="143">
        <f t="shared" si="39"/>
        <v>0</v>
      </c>
      <c r="M433" s="165">
        <f t="shared" si="40"/>
        <v>6</v>
      </c>
      <c r="N433" s="165">
        <f t="shared" si="41"/>
        <v>55.32000000000001</v>
      </c>
    </row>
    <row r="434" spans="1:14" ht="16.5">
      <c r="A434" s="17">
        <v>230</v>
      </c>
      <c r="B434" s="24" t="s">
        <v>1038</v>
      </c>
      <c r="C434" s="54" t="s">
        <v>13</v>
      </c>
      <c r="D434" s="26">
        <v>11.1</v>
      </c>
      <c r="E434" s="53"/>
      <c r="F434" s="143">
        <f t="shared" si="36"/>
        <v>0</v>
      </c>
      <c r="G434" s="21"/>
      <c r="H434" s="143">
        <f t="shared" si="37"/>
        <v>0</v>
      </c>
      <c r="I434" s="21">
        <v>2</v>
      </c>
      <c r="J434" s="143">
        <f t="shared" si="38"/>
        <v>22.2</v>
      </c>
      <c r="K434" s="21">
        <v>2</v>
      </c>
      <c r="L434" s="143">
        <f t="shared" si="39"/>
        <v>22.2</v>
      </c>
      <c r="M434" s="165">
        <f t="shared" si="40"/>
        <v>4</v>
      </c>
      <c r="N434" s="165">
        <f t="shared" si="41"/>
        <v>44.4</v>
      </c>
    </row>
    <row r="435" spans="1:14" ht="16.5">
      <c r="A435" s="17">
        <v>231</v>
      </c>
      <c r="B435" s="24" t="s">
        <v>1022</v>
      </c>
      <c r="C435" s="54" t="s">
        <v>13</v>
      </c>
      <c r="D435" s="26">
        <v>4.88</v>
      </c>
      <c r="E435" s="53">
        <v>29</v>
      </c>
      <c r="F435" s="143">
        <f t="shared" si="36"/>
        <v>141.52</v>
      </c>
      <c r="G435" s="21"/>
      <c r="H435" s="143">
        <f t="shared" si="37"/>
        <v>0</v>
      </c>
      <c r="I435" s="21"/>
      <c r="J435" s="143">
        <f t="shared" si="38"/>
        <v>0</v>
      </c>
      <c r="K435" s="21"/>
      <c r="L435" s="143">
        <f t="shared" si="39"/>
        <v>0</v>
      </c>
      <c r="M435" s="165">
        <f t="shared" si="40"/>
        <v>29</v>
      </c>
      <c r="N435" s="165">
        <f t="shared" si="41"/>
        <v>141.52</v>
      </c>
    </row>
    <row r="436" spans="1:14" ht="16.5">
      <c r="A436" s="17">
        <v>232</v>
      </c>
      <c r="B436" s="24" t="s">
        <v>1023</v>
      </c>
      <c r="C436" s="54" t="s">
        <v>13</v>
      </c>
      <c r="D436" s="26">
        <v>6.41</v>
      </c>
      <c r="E436" s="53"/>
      <c r="F436" s="143">
        <f t="shared" si="36"/>
        <v>0</v>
      </c>
      <c r="G436" s="21">
        <v>5</v>
      </c>
      <c r="H436" s="143">
        <f t="shared" si="37"/>
        <v>32.05</v>
      </c>
      <c r="I436" s="21">
        <v>20</v>
      </c>
      <c r="J436" s="143">
        <f t="shared" si="38"/>
        <v>128.2</v>
      </c>
      <c r="K436" s="21">
        <v>25</v>
      </c>
      <c r="L436" s="143">
        <f t="shared" si="39"/>
        <v>160.25</v>
      </c>
      <c r="M436" s="165">
        <f t="shared" si="40"/>
        <v>50</v>
      </c>
      <c r="N436" s="165">
        <f t="shared" si="41"/>
        <v>320.5</v>
      </c>
    </row>
    <row r="437" spans="1:14" ht="16.5" hidden="1">
      <c r="A437" s="17">
        <v>233</v>
      </c>
      <c r="B437" s="24" t="s">
        <v>1039</v>
      </c>
      <c r="C437" s="54" t="s">
        <v>13</v>
      </c>
      <c r="D437" s="26">
        <v>8.6</v>
      </c>
      <c r="E437" s="53"/>
      <c r="F437" s="143">
        <f t="shared" si="36"/>
        <v>0</v>
      </c>
      <c r="G437" s="21"/>
      <c r="H437" s="143">
        <f t="shared" si="37"/>
        <v>0</v>
      </c>
      <c r="I437" s="21"/>
      <c r="J437" s="143">
        <f t="shared" si="38"/>
        <v>0</v>
      </c>
      <c r="K437" s="21"/>
      <c r="L437" s="143">
        <f t="shared" si="39"/>
        <v>0</v>
      </c>
      <c r="M437" s="165">
        <f t="shared" si="40"/>
        <v>0</v>
      </c>
      <c r="N437" s="165">
        <f t="shared" si="41"/>
        <v>0</v>
      </c>
    </row>
    <row r="438" spans="1:14" ht="16.5" hidden="1">
      <c r="A438" s="17">
        <v>234</v>
      </c>
      <c r="B438" s="24" t="s">
        <v>1040</v>
      </c>
      <c r="C438" s="54" t="s">
        <v>13</v>
      </c>
      <c r="D438" s="26">
        <v>10.36</v>
      </c>
      <c r="E438" s="53"/>
      <c r="F438" s="143">
        <f t="shared" si="36"/>
        <v>0</v>
      </c>
      <c r="G438" s="21"/>
      <c r="H438" s="143">
        <f t="shared" si="37"/>
        <v>0</v>
      </c>
      <c r="I438" s="21"/>
      <c r="J438" s="143">
        <f t="shared" si="38"/>
        <v>0</v>
      </c>
      <c r="K438" s="21"/>
      <c r="L438" s="143">
        <f t="shared" si="39"/>
        <v>0</v>
      </c>
      <c r="M438" s="165">
        <f t="shared" si="40"/>
        <v>0</v>
      </c>
      <c r="N438" s="165">
        <f t="shared" si="41"/>
        <v>0</v>
      </c>
    </row>
    <row r="439" spans="1:14" ht="33">
      <c r="A439" s="17">
        <v>235</v>
      </c>
      <c r="B439" s="24" t="s">
        <v>1041</v>
      </c>
      <c r="C439" s="54" t="s">
        <v>13</v>
      </c>
      <c r="D439" s="26">
        <v>24.58</v>
      </c>
      <c r="E439" s="53">
        <v>9</v>
      </c>
      <c r="F439" s="143">
        <f t="shared" si="36"/>
        <v>221.22</v>
      </c>
      <c r="G439" s="21"/>
      <c r="H439" s="143">
        <f t="shared" si="37"/>
        <v>0</v>
      </c>
      <c r="I439" s="21"/>
      <c r="J439" s="143">
        <f t="shared" si="38"/>
        <v>0</v>
      </c>
      <c r="K439" s="21"/>
      <c r="L439" s="143">
        <f t="shared" si="39"/>
        <v>0</v>
      </c>
      <c r="M439" s="165">
        <f t="shared" si="40"/>
        <v>9</v>
      </c>
      <c r="N439" s="165">
        <f t="shared" si="41"/>
        <v>221.21999999999997</v>
      </c>
    </row>
    <row r="440" spans="1:14" ht="33">
      <c r="A440" s="17">
        <v>236</v>
      </c>
      <c r="B440" s="24" t="s">
        <v>1042</v>
      </c>
      <c r="C440" s="54" t="s">
        <v>13</v>
      </c>
      <c r="D440" s="26">
        <v>29.6</v>
      </c>
      <c r="E440" s="53"/>
      <c r="F440" s="143">
        <f t="shared" si="36"/>
        <v>0</v>
      </c>
      <c r="G440" s="21">
        <v>1</v>
      </c>
      <c r="H440" s="143">
        <f t="shared" si="37"/>
        <v>29.6</v>
      </c>
      <c r="I440" s="21">
        <v>13</v>
      </c>
      <c r="J440" s="143">
        <f t="shared" si="38"/>
        <v>384.8</v>
      </c>
      <c r="K440" s="21">
        <v>16</v>
      </c>
      <c r="L440" s="143">
        <f t="shared" si="39"/>
        <v>473.6</v>
      </c>
      <c r="M440" s="165">
        <f t="shared" si="40"/>
        <v>30</v>
      </c>
      <c r="N440" s="165">
        <f t="shared" si="41"/>
        <v>888</v>
      </c>
    </row>
    <row r="441" spans="1:14" ht="16.5">
      <c r="A441" s="17">
        <v>237</v>
      </c>
      <c r="B441" s="24" t="s">
        <v>1349</v>
      </c>
      <c r="C441" s="54" t="s">
        <v>13</v>
      </c>
      <c r="D441" s="26">
        <v>24.58</v>
      </c>
      <c r="E441" s="53">
        <v>1</v>
      </c>
      <c r="F441" s="143">
        <f t="shared" si="36"/>
        <v>24.58</v>
      </c>
      <c r="G441" s="21"/>
      <c r="H441" s="143">
        <f t="shared" si="37"/>
        <v>0</v>
      </c>
      <c r="I441" s="21"/>
      <c r="J441" s="143">
        <f t="shared" si="38"/>
        <v>0</v>
      </c>
      <c r="K441" s="21"/>
      <c r="L441" s="143">
        <f t="shared" si="39"/>
        <v>0</v>
      </c>
      <c r="M441" s="165">
        <f t="shared" si="40"/>
        <v>1</v>
      </c>
      <c r="N441" s="165">
        <f t="shared" si="41"/>
        <v>24.58</v>
      </c>
    </row>
    <row r="442" spans="1:14" ht="16.5">
      <c r="A442" s="17">
        <v>238</v>
      </c>
      <c r="B442" s="24" t="s">
        <v>1350</v>
      </c>
      <c r="C442" s="54" t="s">
        <v>13</v>
      </c>
      <c r="D442" s="26">
        <v>29.6</v>
      </c>
      <c r="E442" s="53"/>
      <c r="F442" s="143">
        <f t="shared" si="36"/>
        <v>0</v>
      </c>
      <c r="G442" s="21"/>
      <c r="H442" s="143">
        <f t="shared" si="37"/>
        <v>0</v>
      </c>
      <c r="I442" s="21">
        <v>1</v>
      </c>
      <c r="J442" s="143">
        <f t="shared" si="38"/>
        <v>29.6</v>
      </c>
      <c r="K442" s="21">
        <v>2</v>
      </c>
      <c r="L442" s="143">
        <f t="shared" si="39"/>
        <v>59.2</v>
      </c>
      <c r="M442" s="165">
        <f t="shared" si="40"/>
        <v>3</v>
      </c>
      <c r="N442" s="165">
        <f t="shared" si="41"/>
        <v>88.80000000000001</v>
      </c>
    </row>
    <row r="443" spans="1:14" ht="33" hidden="1">
      <c r="A443" s="17">
        <v>239</v>
      </c>
      <c r="B443" s="24" t="s">
        <v>1043</v>
      </c>
      <c r="C443" s="54" t="s">
        <v>13</v>
      </c>
      <c r="D443" s="26">
        <v>11.68</v>
      </c>
      <c r="E443" s="53"/>
      <c r="F443" s="143">
        <f t="shared" si="36"/>
        <v>0</v>
      </c>
      <c r="G443" s="21"/>
      <c r="H443" s="143">
        <f t="shared" si="37"/>
        <v>0</v>
      </c>
      <c r="I443" s="21"/>
      <c r="J443" s="143">
        <f t="shared" si="38"/>
        <v>0</v>
      </c>
      <c r="K443" s="21"/>
      <c r="L443" s="143">
        <f t="shared" si="39"/>
        <v>0</v>
      </c>
      <c r="M443" s="165">
        <f t="shared" si="40"/>
        <v>0</v>
      </c>
      <c r="N443" s="165">
        <f t="shared" si="41"/>
        <v>0</v>
      </c>
    </row>
    <row r="444" spans="1:14" ht="16.5" hidden="1">
      <c r="A444" s="17">
        <v>240</v>
      </c>
      <c r="B444" s="24" t="s">
        <v>1044</v>
      </c>
      <c r="C444" s="54" t="s">
        <v>13</v>
      </c>
      <c r="D444" s="26">
        <v>14.06</v>
      </c>
      <c r="E444" s="53"/>
      <c r="F444" s="143">
        <f t="shared" si="36"/>
        <v>0</v>
      </c>
      <c r="G444" s="21"/>
      <c r="H444" s="143">
        <f t="shared" si="37"/>
        <v>0</v>
      </c>
      <c r="I444" s="21"/>
      <c r="J444" s="143">
        <f t="shared" si="38"/>
        <v>0</v>
      </c>
      <c r="K444" s="21"/>
      <c r="L444" s="143">
        <f t="shared" si="39"/>
        <v>0</v>
      </c>
      <c r="M444" s="165">
        <f t="shared" si="40"/>
        <v>0</v>
      </c>
      <c r="N444" s="165">
        <f t="shared" si="41"/>
        <v>0</v>
      </c>
    </row>
    <row r="445" spans="1:14" ht="33">
      <c r="A445" s="17">
        <v>241</v>
      </c>
      <c r="B445" s="24" t="s">
        <v>1045</v>
      </c>
      <c r="C445" s="54" t="s">
        <v>13</v>
      </c>
      <c r="D445" s="26">
        <v>7.37</v>
      </c>
      <c r="E445" s="53">
        <v>29</v>
      </c>
      <c r="F445" s="143">
        <f t="shared" si="36"/>
        <v>213.73</v>
      </c>
      <c r="G445" s="21"/>
      <c r="H445" s="143">
        <f t="shared" si="37"/>
        <v>0</v>
      </c>
      <c r="I445" s="21"/>
      <c r="J445" s="143">
        <f t="shared" si="38"/>
        <v>0</v>
      </c>
      <c r="K445" s="21"/>
      <c r="L445" s="143">
        <f t="shared" si="39"/>
        <v>0</v>
      </c>
      <c r="M445" s="165">
        <f t="shared" si="40"/>
        <v>29</v>
      </c>
      <c r="N445" s="165">
        <f t="shared" si="41"/>
        <v>213.73</v>
      </c>
    </row>
    <row r="446" spans="1:14" ht="33">
      <c r="A446" s="17">
        <v>242</v>
      </c>
      <c r="B446" s="24" t="s">
        <v>1046</v>
      </c>
      <c r="C446" s="54" t="s">
        <v>13</v>
      </c>
      <c r="D446" s="26">
        <v>8.88</v>
      </c>
      <c r="E446" s="53"/>
      <c r="F446" s="143">
        <f t="shared" si="36"/>
        <v>0</v>
      </c>
      <c r="G446" s="21">
        <v>5</v>
      </c>
      <c r="H446" s="143">
        <f t="shared" si="37"/>
        <v>44.400000000000006</v>
      </c>
      <c r="I446" s="21">
        <v>20</v>
      </c>
      <c r="J446" s="143">
        <f t="shared" si="38"/>
        <v>177.60000000000002</v>
      </c>
      <c r="K446" s="21">
        <v>25</v>
      </c>
      <c r="L446" s="143">
        <f t="shared" si="39"/>
        <v>222.00000000000003</v>
      </c>
      <c r="M446" s="165">
        <f t="shared" si="40"/>
        <v>50</v>
      </c>
      <c r="N446" s="165">
        <f t="shared" si="41"/>
        <v>444.00000000000006</v>
      </c>
    </row>
    <row r="447" spans="1:14" ht="33" hidden="1">
      <c r="A447" s="17">
        <v>243</v>
      </c>
      <c r="B447" s="24" t="s">
        <v>1047</v>
      </c>
      <c r="C447" s="54" t="s">
        <v>13</v>
      </c>
      <c r="D447" s="26">
        <v>15.36</v>
      </c>
      <c r="E447" s="53"/>
      <c r="F447" s="143">
        <f t="shared" si="36"/>
        <v>0</v>
      </c>
      <c r="G447" s="21"/>
      <c r="H447" s="143">
        <f t="shared" si="37"/>
        <v>0</v>
      </c>
      <c r="I447" s="21"/>
      <c r="J447" s="143">
        <f t="shared" si="38"/>
        <v>0</v>
      </c>
      <c r="K447" s="21"/>
      <c r="L447" s="143">
        <f t="shared" si="39"/>
        <v>0</v>
      </c>
      <c r="M447" s="165">
        <f t="shared" si="40"/>
        <v>0</v>
      </c>
      <c r="N447" s="165">
        <f t="shared" si="41"/>
        <v>0</v>
      </c>
    </row>
    <row r="448" spans="1:14" ht="33" hidden="1">
      <c r="A448" s="17">
        <v>244</v>
      </c>
      <c r="B448" s="24" t="s">
        <v>1048</v>
      </c>
      <c r="C448" s="54" t="s">
        <v>13</v>
      </c>
      <c r="D448" s="26">
        <v>18.5</v>
      </c>
      <c r="E448" s="53"/>
      <c r="F448" s="143">
        <f t="shared" si="36"/>
        <v>0</v>
      </c>
      <c r="G448" s="21"/>
      <c r="H448" s="143">
        <f t="shared" si="37"/>
        <v>0</v>
      </c>
      <c r="I448" s="21"/>
      <c r="J448" s="143">
        <f t="shared" si="38"/>
        <v>0</v>
      </c>
      <c r="K448" s="21"/>
      <c r="L448" s="143">
        <f t="shared" si="39"/>
        <v>0</v>
      </c>
      <c r="M448" s="165">
        <f t="shared" si="40"/>
        <v>0</v>
      </c>
      <c r="N448" s="165">
        <f t="shared" si="41"/>
        <v>0</v>
      </c>
    </row>
    <row r="449" spans="1:14" ht="33" hidden="1">
      <c r="A449" s="17">
        <v>245</v>
      </c>
      <c r="B449" s="24" t="s">
        <v>1049</v>
      </c>
      <c r="C449" s="54" t="s">
        <v>13</v>
      </c>
      <c r="D449" s="26">
        <v>3.07</v>
      </c>
      <c r="E449" s="53"/>
      <c r="F449" s="143">
        <f t="shared" si="36"/>
        <v>0</v>
      </c>
      <c r="G449" s="21"/>
      <c r="H449" s="143">
        <f t="shared" si="37"/>
        <v>0</v>
      </c>
      <c r="I449" s="21"/>
      <c r="J449" s="143">
        <f t="shared" si="38"/>
        <v>0</v>
      </c>
      <c r="K449" s="21"/>
      <c r="L449" s="143">
        <f t="shared" si="39"/>
        <v>0</v>
      </c>
      <c r="M449" s="165">
        <f t="shared" si="40"/>
        <v>0</v>
      </c>
      <c r="N449" s="165">
        <f t="shared" si="41"/>
        <v>0</v>
      </c>
    </row>
    <row r="450" spans="1:14" ht="33" hidden="1">
      <c r="A450" s="17">
        <v>246</v>
      </c>
      <c r="B450" s="24" t="s">
        <v>1050</v>
      </c>
      <c r="C450" s="54" t="s">
        <v>13</v>
      </c>
      <c r="D450" s="26">
        <v>3.7</v>
      </c>
      <c r="E450" s="53"/>
      <c r="F450" s="143">
        <f t="shared" si="36"/>
        <v>0</v>
      </c>
      <c r="G450" s="21"/>
      <c r="H450" s="143">
        <f t="shared" si="37"/>
        <v>0</v>
      </c>
      <c r="I450" s="21"/>
      <c r="J450" s="143">
        <f t="shared" si="38"/>
        <v>0</v>
      </c>
      <c r="K450" s="21"/>
      <c r="L450" s="143">
        <f t="shared" si="39"/>
        <v>0</v>
      </c>
      <c r="M450" s="165">
        <f t="shared" si="40"/>
        <v>0</v>
      </c>
      <c r="N450" s="165">
        <f t="shared" si="41"/>
        <v>0</v>
      </c>
    </row>
    <row r="451" spans="1:14" ht="49.5">
      <c r="A451" s="17">
        <v>247</v>
      </c>
      <c r="B451" s="24" t="s">
        <v>1018</v>
      </c>
      <c r="C451" s="54" t="s">
        <v>13</v>
      </c>
      <c r="D451" s="26">
        <v>95.38</v>
      </c>
      <c r="E451" s="53">
        <v>29</v>
      </c>
      <c r="F451" s="143">
        <f t="shared" si="36"/>
        <v>2766.02</v>
      </c>
      <c r="G451" s="21"/>
      <c r="H451" s="143">
        <f t="shared" si="37"/>
        <v>0</v>
      </c>
      <c r="I451" s="21"/>
      <c r="J451" s="143">
        <f t="shared" si="38"/>
        <v>0</v>
      </c>
      <c r="K451" s="21"/>
      <c r="L451" s="143">
        <f t="shared" si="39"/>
        <v>0</v>
      </c>
      <c r="M451" s="165">
        <f t="shared" si="40"/>
        <v>29</v>
      </c>
      <c r="N451" s="165">
        <f t="shared" si="41"/>
        <v>2766.02</v>
      </c>
    </row>
    <row r="452" spans="1:14" ht="49.5">
      <c r="A452" s="17">
        <v>248</v>
      </c>
      <c r="B452" s="24" t="s">
        <v>1019</v>
      </c>
      <c r="C452" s="54" t="s">
        <v>13</v>
      </c>
      <c r="D452" s="26">
        <v>101.84</v>
      </c>
      <c r="E452" s="53"/>
      <c r="F452" s="143">
        <f t="shared" si="36"/>
        <v>0</v>
      </c>
      <c r="G452" s="21">
        <v>5</v>
      </c>
      <c r="H452" s="143">
        <f t="shared" si="37"/>
        <v>509.20000000000005</v>
      </c>
      <c r="I452" s="21">
        <v>20</v>
      </c>
      <c r="J452" s="143">
        <f t="shared" si="38"/>
        <v>2036.8000000000002</v>
      </c>
      <c r="K452" s="21">
        <v>25</v>
      </c>
      <c r="L452" s="143">
        <f t="shared" si="39"/>
        <v>2546</v>
      </c>
      <c r="M452" s="165">
        <f t="shared" si="40"/>
        <v>50</v>
      </c>
      <c r="N452" s="165">
        <f t="shared" si="41"/>
        <v>5092</v>
      </c>
    </row>
    <row r="453" spans="1:14" ht="30">
      <c r="A453" s="66" t="s">
        <v>943</v>
      </c>
      <c r="B453" s="218" t="s">
        <v>931</v>
      </c>
      <c r="C453" s="218"/>
      <c r="D453" s="218"/>
      <c r="E453" s="198">
        <f>SUM(F205:F452)</f>
        <v>7273.98</v>
      </c>
      <c r="F453" s="198"/>
      <c r="G453" s="198">
        <f>SUM(H205:H452)</f>
        <v>2562.4254</v>
      </c>
      <c r="H453" s="198"/>
      <c r="I453" s="198">
        <f>SUM(J205:J452)</f>
        <v>9751.224000000002</v>
      </c>
      <c r="J453" s="198"/>
      <c r="K453" s="198">
        <f>SUM(L205:L452)</f>
        <v>12809.426400000002</v>
      </c>
      <c r="L453" s="198"/>
      <c r="M453" s="201">
        <f>SUM(N205:N452)</f>
        <v>32397.058000000008</v>
      </c>
      <c r="N453" s="201"/>
    </row>
    <row r="454" spans="1:14" ht="28.5" customHeight="1">
      <c r="A454" s="97"/>
      <c r="B454" s="97"/>
      <c r="C454" s="97"/>
      <c r="D454" s="97"/>
      <c r="E454" s="97"/>
      <c r="F454" s="97"/>
      <c r="G454" s="97"/>
      <c r="H454" s="97"/>
      <c r="I454" s="97"/>
      <c r="J454" s="135"/>
      <c r="K454" s="97"/>
      <c r="L454" s="135"/>
      <c r="M454" s="171"/>
      <c r="N454" s="174"/>
    </row>
    <row r="455" spans="1:14" ht="45" customHeight="1">
      <c r="A455" s="65">
        <v>3</v>
      </c>
      <c r="B455" s="66" t="s">
        <v>935</v>
      </c>
      <c r="C455" s="103"/>
      <c r="D455" s="103"/>
      <c r="E455" s="103"/>
      <c r="F455" s="103"/>
      <c r="G455" s="103"/>
      <c r="H455" s="103"/>
      <c r="I455" s="103"/>
      <c r="J455" s="103"/>
      <c r="K455" s="103"/>
      <c r="L455" s="103"/>
      <c r="M455" s="168"/>
      <c r="N455" s="168"/>
    </row>
    <row r="456" spans="1:14" ht="16.5">
      <c r="A456" s="17">
        <v>1</v>
      </c>
      <c r="B456" s="24" t="s">
        <v>1161</v>
      </c>
      <c r="C456" s="54" t="s">
        <v>13</v>
      </c>
      <c r="D456" s="26">
        <v>25.32</v>
      </c>
      <c r="E456" s="53">
        <v>9</v>
      </c>
      <c r="F456" s="21">
        <f>+ROUND(E456*D456,2)</f>
        <v>227.88</v>
      </c>
      <c r="G456" s="21">
        <v>5</v>
      </c>
      <c r="H456" s="21">
        <f>G456*D456</f>
        <v>126.6</v>
      </c>
      <c r="I456" s="21">
        <v>18</v>
      </c>
      <c r="J456" s="21">
        <f>I456*D456</f>
        <v>455.76</v>
      </c>
      <c r="K456" s="21">
        <v>45</v>
      </c>
      <c r="L456" s="21">
        <f>K456*D456</f>
        <v>1139.4</v>
      </c>
      <c r="M456" s="165">
        <f>+E456+G456+I456+K456</f>
        <v>77</v>
      </c>
      <c r="N456" s="165">
        <f>M456*D456</f>
        <v>1949.64</v>
      </c>
    </row>
    <row r="457" spans="1:14" ht="16.5" hidden="1">
      <c r="A457" s="17">
        <v>2</v>
      </c>
      <c r="B457" s="24" t="s">
        <v>1162</v>
      </c>
      <c r="C457" s="54" t="s">
        <v>13</v>
      </c>
      <c r="D457" s="26">
        <v>34.43</v>
      </c>
      <c r="E457" s="53"/>
      <c r="F457" s="21">
        <f>+ROUND(E457*D457,2)</f>
        <v>0</v>
      </c>
      <c r="G457" s="21"/>
      <c r="H457" s="21">
        <f>G457*D457</f>
        <v>0</v>
      </c>
      <c r="I457" s="21"/>
      <c r="J457" s="21">
        <f>I457*D457</f>
        <v>0</v>
      </c>
      <c r="K457" s="21"/>
      <c r="L457" s="21">
        <f>K457*D457</f>
        <v>0</v>
      </c>
      <c r="M457" s="165">
        <f>+E457+G457+I457+K457</f>
        <v>0</v>
      </c>
      <c r="N457" s="165">
        <f>M457*D457</f>
        <v>0</v>
      </c>
    </row>
    <row r="458" spans="1:14" ht="33">
      <c r="A458" s="17">
        <v>3</v>
      </c>
      <c r="B458" s="24" t="s">
        <v>1163</v>
      </c>
      <c r="C458" s="54" t="s">
        <v>13</v>
      </c>
      <c r="D458" s="26">
        <v>20.25</v>
      </c>
      <c r="E458" s="53">
        <v>2</v>
      </c>
      <c r="F458" s="21">
        <f>+ROUND(E458*D458,2)</f>
        <v>40.5</v>
      </c>
      <c r="G458" s="21">
        <v>1</v>
      </c>
      <c r="H458" s="21">
        <f>G458*D458</f>
        <v>20.25</v>
      </c>
      <c r="I458" s="21">
        <v>2</v>
      </c>
      <c r="J458" s="21">
        <f>I458*D458</f>
        <v>40.5</v>
      </c>
      <c r="K458" s="21">
        <v>2</v>
      </c>
      <c r="L458" s="21">
        <f>K458*D458</f>
        <v>40.5</v>
      </c>
      <c r="M458" s="165">
        <f>+E458+G458+I458+K458</f>
        <v>7</v>
      </c>
      <c r="N458" s="165">
        <f>M458*D458</f>
        <v>141.75</v>
      </c>
    </row>
    <row r="459" spans="1:14" ht="36" customHeight="1">
      <c r="A459" s="13">
        <v>4</v>
      </c>
      <c r="B459" s="71" t="s">
        <v>979</v>
      </c>
      <c r="C459" s="76"/>
      <c r="D459" s="76"/>
      <c r="E459" s="207">
        <f>+(E202-F49-F50-F51-F52-F53-F54-F55-F56-F57-F58-F59-F60-F61-F62)*0.5%</f>
        <v>80.01690000000002</v>
      </c>
      <c r="F459" s="207"/>
      <c r="G459" s="207">
        <f>+(G202-H49-H50-H51-H52-H53-H54-H55-H56-H57-H58-H59-H60-H61-H62)*0.5%</f>
        <v>32.1775</v>
      </c>
      <c r="H459" s="207"/>
      <c r="I459" s="207">
        <f>+(I202-J49-J50-J51-J52-J53-J54-J55-J56-J57-J58-J59-J60-J61-J62)*0.5%</f>
        <v>154.84060000000002</v>
      </c>
      <c r="J459" s="207"/>
      <c r="K459" s="207">
        <f>+(K202-L49-L50-L51-L52-L53-L54-L55-L56-L57-L58-L59-L60-L61-L62)*0.5%</f>
        <v>172.45290000000017</v>
      </c>
      <c r="L459" s="207"/>
      <c r="M459" s="203">
        <f>+(M202-N49-N50-N51-N52-N53-N54-N55-N56-N57-N58-N59-N60-N61-N62)*0.5%</f>
        <v>439.48789999999997</v>
      </c>
      <c r="N459" s="203"/>
    </row>
    <row r="460" spans="1:14" ht="38.25" customHeight="1">
      <c r="A460" s="13">
        <v>5</v>
      </c>
      <c r="B460" s="71" t="s">
        <v>980</v>
      </c>
      <c r="C460" s="76"/>
      <c r="D460" s="76"/>
      <c r="E460" s="207">
        <f>E453*E473</f>
        <v>72.7398</v>
      </c>
      <c r="F460" s="207"/>
      <c r="G460" s="207">
        <f>G453*G473</f>
        <v>76.872762</v>
      </c>
      <c r="H460" s="207"/>
      <c r="I460" s="207">
        <f>I453*I473</f>
        <v>780.0979200000002</v>
      </c>
      <c r="J460" s="207"/>
      <c r="K460" s="207">
        <f>K453*K473</f>
        <v>512.377056</v>
      </c>
      <c r="L460" s="207"/>
      <c r="M460" s="203">
        <f>+E460+G460+I460+K460</f>
        <v>1442.0875380000002</v>
      </c>
      <c r="N460" s="203"/>
    </row>
    <row r="461" spans="1:14" ht="33" customHeight="1">
      <c r="A461" s="66" t="s">
        <v>942</v>
      </c>
      <c r="B461" s="218" t="s">
        <v>941</v>
      </c>
      <c r="C461" s="218"/>
      <c r="D461" s="218"/>
      <c r="E461" s="208">
        <f>+E460+E459+F458+F457+F456</f>
        <v>421.1367</v>
      </c>
      <c r="F461" s="209"/>
      <c r="G461" s="208">
        <f>+G460+G459+H458+H457+H456</f>
        <v>255.900262</v>
      </c>
      <c r="H461" s="209"/>
      <c r="I461" s="208">
        <f>+I460+I459+J458+J457+J456</f>
        <v>1431.1985200000001</v>
      </c>
      <c r="J461" s="209"/>
      <c r="K461" s="208">
        <f>+K460+K459+L458+L457+L456</f>
        <v>1864.7299560000004</v>
      </c>
      <c r="L461" s="209"/>
      <c r="M461" s="200">
        <f>+M460+M459+N458+N457+N456</f>
        <v>3972.965438</v>
      </c>
      <c r="N461" s="202"/>
    </row>
    <row r="462" spans="1:14" ht="15.75" customHeight="1">
      <c r="A462" s="97"/>
      <c r="B462" s="97"/>
      <c r="C462" s="97"/>
      <c r="D462" s="97"/>
      <c r="E462" s="172"/>
      <c r="F462" s="172"/>
      <c r="G462" s="172"/>
      <c r="H462" s="172"/>
      <c r="I462" s="172"/>
      <c r="J462" s="172"/>
      <c r="K462" s="172"/>
      <c r="L462" s="172"/>
      <c r="M462" s="173"/>
      <c r="N462" s="173"/>
    </row>
    <row r="463" spans="1:14" ht="30">
      <c r="A463" s="66" t="s">
        <v>945</v>
      </c>
      <c r="B463" s="218" t="s">
        <v>983</v>
      </c>
      <c r="C463" s="218"/>
      <c r="D463" s="218"/>
      <c r="E463" s="208">
        <f>+E202+E453</f>
        <v>28068.460000000006</v>
      </c>
      <c r="F463" s="209"/>
      <c r="G463" s="208">
        <f>+G202+G453</f>
        <v>11607.365399999999</v>
      </c>
      <c r="H463" s="209"/>
      <c r="I463" s="208">
        <f>+I202+I453</f>
        <v>48505.62400000001</v>
      </c>
      <c r="J463" s="209"/>
      <c r="K463" s="208">
        <f>+K202+K453</f>
        <v>62293.39640000003</v>
      </c>
      <c r="L463" s="209"/>
      <c r="M463" s="200">
        <f>+M202+M453</f>
        <v>150474.848</v>
      </c>
      <c r="N463" s="202"/>
    </row>
    <row r="464" spans="1:14" ht="30">
      <c r="A464" s="66" t="s">
        <v>953</v>
      </c>
      <c r="B464" s="218" t="s">
        <v>984</v>
      </c>
      <c r="C464" s="218"/>
      <c r="D464" s="218"/>
      <c r="E464" s="208">
        <f>+E461</f>
        <v>421.1367</v>
      </c>
      <c r="F464" s="209"/>
      <c r="G464" s="208">
        <f>+G461</f>
        <v>255.900262</v>
      </c>
      <c r="H464" s="209"/>
      <c r="I464" s="208">
        <f>+I461</f>
        <v>1431.1985200000001</v>
      </c>
      <c r="J464" s="209"/>
      <c r="K464" s="208">
        <f>+K461</f>
        <v>1864.7299560000004</v>
      </c>
      <c r="L464" s="209"/>
      <c r="M464" s="200">
        <f>+E464+G464+I464+K464</f>
        <v>3972.965438</v>
      </c>
      <c r="N464" s="202"/>
    </row>
    <row r="465" spans="1:14" ht="15.75">
      <c r="A465" s="73"/>
      <c r="B465" s="97"/>
      <c r="C465" s="97"/>
      <c r="D465" s="97"/>
      <c r="E465" s="97"/>
      <c r="F465" s="97"/>
      <c r="G465" s="97"/>
      <c r="H465" s="97"/>
      <c r="I465" s="97"/>
      <c r="J465" s="97"/>
      <c r="K465" s="97"/>
      <c r="L465" s="97"/>
      <c r="M465" s="171"/>
      <c r="N465" s="171"/>
    </row>
    <row r="466" spans="1:14" ht="30">
      <c r="A466" s="66" t="s">
        <v>955</v>
      </c>
      <c r="B466" s="218" t="s">
        <v>956</v>
      </c>
      <c r="C466" s="218"/>
      <c r="D466" s="218"/>
      <c r="E466" s="208">
        <f>+E464+E463</f>
        <v>28489.596700000006</v>
      </c>
      <c r="F466" s="209"/>
      <c r="G466" s="208">
        <f>+G464+G463</f>
        <v>11863.265661999998</v>
      </c>
      <c r="H466" s="209"/>
      <c r="I466" s="208">
        <f>+I464+I463</f>
        <v>49936.82252000001</v>
      </c>
      <c r="J466" s="209"/>
      <c r="K466" s="208">
        <f>+K464+K463</f>
        <v>64158.12635600003</v>
      </c>
      <c r="L466" s="209"/>
      <c r="M466" s="200">
        <f>+M464+M463</f>
        <v>154447.813438</v>
      </c>
      <c r="N466" s="202"/>
    </row>
    <row r="467" spans="1:14" ht="30">
      <c r="A467" s="78" t="s">
        <v>957</v>
      </c>
      <c r="B467" s="186"/>
      <c r="C467" s="187"/>
      <c r="D467" s="187"/>
      <c r="E467" s="208"/>
      <c r="F467" s="212"/>
      <c r="G467" s="208"/>
      <c r="H467" s="212"/>
      <c r="I467" s="210"/>
      <c r="J467" s="211"/>
      <c r="K467" s="210"/>
      <c r="L467" s="211"/>
      <c r="M467" s="203"/>
      <c r="N467" s="203"/>
    </row>
    <row r="468" spans="1:14" ht="30">
      <c r="A468" s="78" t="s">
        <v>959</v>
      </c>
      <c r="B468" s="186" t="s">
        <v>1433</v>
      </c>
      <c r="C468" s="187"/>
      <c r="D468" s="187"/>
      <c r="E468" s="208">
        <f>E463*0.14</f>
        <v>3929.584400000001</v>
      </c>
      <c r="F468" s="212"/>
      <c r="G468" s="208">
        <f>G463*0.14</f>
        <v>1625.031156</v>
      </c>
      <c r="H468" s="212"/>
      <c r="I468" s="208">
        <f>I463*0.14</f>
        <v>6790.787360000002</v>
      </c>
      <c r="J468" s="212"/>
      <c r="K468" s="208">
        <f>K463*0.14-0.01</f>
        <v>8721.065496000005</v>
      </c>
      <c r="L468" s="212"/>
      <c r="M468" s="200">
        <f>M463*0.14</f>
        <v>21066.478720000003</v>
      </c>
      <c r="N468" s="202"/>
    </row>
    <row r="469" spans="1:14" ht="36" customHeight="1">
      <c r="A469" s="78" t="s">
        <v>961</v>
      </c>
      <c r="B469" s="186" t="s">
        <v>1435</v>
      </c>
      <c r="C469" s="187"/>
      <c r="D469" s="187"/>
      <c r="E469" s="208">
        <f>E466+E468</f>
        <v>32419.181100000005</v>
      </c>
      <c r="F469" s="208"/>
      <c r="G469" s="208">
        <f>G466+G468</f>
        <v>13488.296817999999</v>
      </c>
      <c r="H469" s="208"/>
      <c r="I469" s="208">
        <f>I466+I468</f>
        <v>56727.60988000001</v>
      </c>
      <c r="J469" s="208"/>
      <c r="K469" s="208">
        <f>K466+K468</f>
        <v>72879.19185200003</v>
      </c>
      <c r="L469" s="213"/>
      <c r="M469" s="200">
        <f>+E469+G469+I469+K469</f>
        <v>175514.27965000004</v>
      </c>
      <c r="N469" s="200"/>
    </row>
    <row r="470" spans="5:14" ht="25.5" customHeight="1">
      <c r="E470" s="158"/>
      <c r="F470" s="164"/>
      <c r="G470" s="208"/>
      <c r="H470" s="212"/>
      <c r="I470" s="81"/>
      <c r="J470" s="163"/>
      <c r="K470" s="162"/>
      <c r="L470" s="163"/>
      <c r="M470" s="169"/>
      <c r="N470" s="170"/>
    </row>
    <row r="471" spans="1:14" ht="50.25" customHeight="1">
      <c r="A471" s="215" t="s">
        <v>1438</v>
      </c>
      <c r="B471" s="216"/>
      <c r="C471" s="216"/>
      <c r="D471" s="217"/>
      <c r="E471" s="179">
        <v>6</v>
      </c>
      <c r="F471" s="183"/>
      <c r="G471" s="198">
        <v>20</v>
      </c>
      <c r="H471" s="179"/>
      <c r="I471" s="179">
        <v>45</v>
      </c>
      <c r="J471" s="183"/>
      <c r="K471" s="198">
        <v>26</v>
      </c>
      <c r="L471" s="179"/>
      <c r="M471" s="201">
        <v>26</v>
      </c>
      <c r="N471" s="201"/>
    </row>
    <row r="472" spans="1:14" ht="50.25" customHeight="1">
      <c r="A472" s="215" t="s">
        <v>1437</v>
      </c>
      <c r="B472" s="216"/>
      <c r="C472" s="216"/>
      <c r="D472" s="217"/>
      <c r="E472" s="179">
        <v>0</v>
      </c>
      <c r="F472" s="183"/>
      <c r="G472" s="198">
        <v>0</v>
      </c>
      <c r="H472" s="179"/>
      <c r="I472" s="179">
        <v>0</v>
      </c>
      <c r="J472" s="183"/>
      <c r="K472" s="198">
        <v>0</v>
      </c>
      <c r="L472" s="179"/>
      <c r="M472" s="201">
        <v>0</v>
      </c>
      <c r="N472" s="201"/>
    </row>
    <row r="473" spans="1:14" ht="46.5" customHeight="1">
      <c r="A473" s="215" t="s">
        <v>1439</v>
      </c>
      <c r="B473" s="216"/>
      <c r="C473" s="216"/>
      <c r="D473" s="216"/>
      <c r="E473" s="198">
        <f>+ROUND((E471/600+E472/200),2)</f>
        <v>0.01</v>
      </c>
      <c r="F473" s="179"/>
      <c r="G473" s="198">
        <f>+ROUND((G471/600+G472/200),2)</f>
        <v>0.03</v>
      </c>
      <c r="H473" s="179"/>
      <c r="I473" s="198">
        <f>+ROUND((I471/600+I472/200),2)</f>
        <v>0.08</v>
      </c>
      <c r="J473" s="179"/>
      <c r="K473" s="198">
        <f>+ROUND((K471/600+K472/200),2)</f>
        <v>0.04</v>
      </c>
      <c r="L473" s="179"/>
      <c r="M473" s="201">
        <f>+ROUND((M471/600+M472/200),2)</f>
        <v>0.04</v>
      </c>
      <c r="N473" s="201"/>
    </row>
    <row r="474" spans="5:14" ht="25.5">
      <c r="E474" s="102"/>
      <c r="F474" s="146"/>
      <c r="G474" s="102"/>
      <c r="H474" s="146"/>
      <c r="I474" s="102"/>
      <c r="J474" s="146"/>
      <c r="K474" s="102"/>
      <c r="L474" s="146"/>
      <c r="M474" s="102"/>
      <c r="N474" s="102"/>
    </row>
    <row r="475" spans="1:14" ht="25.5">
      <c r="A475" s="177" t="s">
        <v>985</v>
      </c>
      <c r="B475" s="178"/>
      <c r="C475" s="178"/>
      <c r="D475" s="178"/>
      <c r="E475" s="80"/>
      <c r="F475" s="47"/>
      <c r="G475" s="80"/>
      <c r="H475" s="47"/>
      <c r="I475" s="80"/>
      <c r="J475" s="47"/>
      <c r="K475" s="80"/>
      <c r="L475" s="47"/>
      <c r="M475" s="80"/>
      <c r="N475" s="80"/>
    </row>
    <row r="816" ht="15.75"/>
  </sheetData>
  <sheetProtection/>
  <mergeCells count="96">
    <mergeCell ref="E466:F466"/>
    <mergeCell ref="B464:D464"/>
    <mergeCell ref="B8:B9"/>
    <mergeCell ref="E8:F8"/>
    <mergeCell ref="E459:F459"/>
    <mergeCell ref="E204:F204"/>
    <mergeCell ref="B453:D453"/>
    <mergeCell ref="E453:F453"/>
    <mergeCell ref="B202:D202"/>
    <mergeCell ref="E202:F202"/>
    <mergeCell ref="B468:D468"/>
    <mergeCell ref="E468:F468"/>
    <mergeCell ref="B463:D463"/>
    <mergeCell ref="E463:F463"/>
    <mergeCell ref="E460:F460"/>
    <mergeCell ref="B461:D461"/>
    <mergeCell ref="E461:F461"/>
    <mergeCell ref="B467:D467"/>
    <mergeCell ref="E467:F467"/>
    <mergeCell ref="B466:D466"/>
    <mergeCell ref="A473:D473"/>
    <mergeCell ref="E473:F473"/>
    <mergeCell ref="A475:D475"/>
    <mergeCell ref="A472:D472"/>
    <mergeCell ref="E472:F472"/>
    <mergeCell ref="E464:F464"/>
    <mergeCell ref="A471:D471"/>
    <mergeCell ref="E471:F471"/>
    <mergeCell ref="E469:F469"/>
    <mergeCell ref="B469:D469"/>
    <mergeCell ref="G468:H468"/>
    <mergeCell ref="G8:H8"/>
    <mergeCell ref="G202:H202"/>
    <mergeCell ref="G204:H204"/>
    <mergeCell ref="G453:H453"/>
    <mergeCell ref="G459:H459"/>
    <mergeCell ref="G460:H460"/>
    <mergeCell ref="G470:H470"/>
    <mergeCell ref="G471:H471"/>
    <mergeCell ref="G472:H472"/>
    <mergeCell ref="G473:H473"/>
    <mergeCell ref="I8:J8"/>
    <mergeCell ref="I202:J202"/>
    <mergeCell ref="I204:J204"/>
    <mergeCell ref="I453:J453"/>
    <mergeCell ref="I459:J459"/>
    <mergeCell ref="G461:H461"/>
    <mergeCell ref="I461:J461"/>
    <mergeCell ref="I463:J463"/>
    <mergeCell ref="I464:J464"/>
    <mergeCell ref="I466:J466"/>
    <mergeCell ref="I467:J467"/>
    <mergeCell ref="G469:H469"/>
    <mergeCell ref="G463:H463"/>
    <mergeCell ref="G464:H464"/>
    <mergeCell ref="G466:H466"/>
    <mergeCell ref="G467:H467"/>
    <mergeCell ref="K8:L8"/>
    <mergeCell ref="K202:L202"/>
    <mergeCell ref="K204:L204"/>
    <mergeCell ref="K453:L453"/>
    <mergeCell ref="K459:L459"/>
    <mergeCell ref="I460:J460"/>
    <mergeCell ref="I471:J471"/>
    <mergeCell ref="I472:J472"/>
    <mergeCell ref="K468:L468"/>
    <mergeCell ref="K469:L469"/>
    <mergeCell ref="K471:L471"/>
    <mergeCell ref="K472:L472"/>
    <mergeCell ref="K473:L473"/>
    <mergeCell ref="C8:C9"/>
    <mergeCell ref="K460:L460"/>
    <mergeCell ref="K461:L461"/>
    <mergeCell ref="K463:L463"/>
    <mergeCell ref="K464:L464"/>
    <mergeCell ref="K466:L466"/>
    <mergeCell ref="K467:L467"/>
    <mergeCell ref="I468:J468"/>
    <mergeCell ref="I469:J469"/>
    <mergeCell ref="M468:N468"/>
    <mergeCell ref="M8:N8"/>
    <mergeCell ref="M202:N202"/>
    <mergeCell ref="M204:N204"/>
    <mergeCell ref="M453:N453"/>
    <mergeCell ref="M459:N459"/>
    <mergeCell ref="M460:N460"/>
    <mergeCell ref="M469:N469"/>
    <mergeCell ref="M471:N471"/>
    <mergeCell ref="M472:N472"/>
    <mergeCell ref="M473:N473"/>
    <mergeCell ref="I473:J473"/>
    <mergeCell ref="M461:N461"/>
    <mergeCell ref="M463:N463"/>
    <mergeCell ref="M464:N464"/>
    <mergeCell ref="M466:N466"/>
    <mergeCell ref="M467:N467"/>
  </mergeCells>
  <printOptions horizontalCentered="1"/>
  <pageMargins left="0.2362204724409449" right="0.2362204724409449" top="0.3937007874015748" bottom="0.3937007874015748" header="0.31496062992125984" footer="0.31496062992125984"/>
  <pageSetup orientation="portrait" paperSize="9" scale="38" r:id="rId3"/>
  <rowBreaks count="2" manualBreakCount="2">
    <brk id="185" max="13" man="1"/>
    <brk id="454" max="13" man="1"/>
  </rowBreaks>
  <legacyDrawing r:id="rId2"/>
</worksheet>
</file>

<file path=xl/worksheets/sheet3.xml><?xml version="1.0" encoding="utf-8"?>
<worksheet xmlns="http://schemas.openxmlformats.org/spreadsheetml/2006/main" xmlns:r="http://schemas.openxmlformats.org/officeDocument/2006/relationships">
  <dimension ref="A1:H476"/>
  <sheetViews>
    <sheetView zoomScale="70" zoomScaleNormal="70" zoomScalePageLayoutView="0" workbookViewId="0" topLeftCell="A461">
      <selection activeCell="A474" sqref="A474:D474"/>
    </sheetView>
  </sheetViews>
  <sheetFormatPr defaultColWidth="11.00390625" defaultRowHeight="15.75"/>
  <cols>
    <col min="1" max="1" width="6.00390625" style="72" customWidth="1"/>
    <col min="2" max="2" width="59.75390625" style="72" customWidth="1"/>
    <col min="3" max="3" width="14.75390625" style="72" customWidth="1"/>
    <col min="4" max="6" width="16.625" style="72" customWidth="1"/>
    <col min="7" max="16384" width="11.00390625" style="72" customWidth="1"/>
  </cols>
  <sheetData>
    <row r="1" spans="4:6" ht="15.75">
      <c r="D1" s="73"/>
      <c r="E1" s="73"/>
      <c r="F1" s="73"/>
    </row>
    <row r="2" spans="1:6" ht="25.5">
      <c r="A2" s="74" t="s">
        <v>968</v>
      </c>
      <c r="B2" s="74"/>
      <c r="C2" s="74"/>
      <c r="D2" s="74"/>
      <c r="E2" s="74"/>
      <c r="F2" s="74"/>
    </row>
    <row r="3" spans="1:6" ht="9" customHeight="1">
      <c r="A3" s="74"/>
      <c r="B3" s="74"/>
      <c r="C3" s="74"/>
      <c r="D3" s="74"/>
      <c r="E3" s="74"/>
      <c r="F3" s="74"/>
    </row>
    <row r="4" spans="1:6" ht="25.5">
      <c r="A4" s="74" t="s">
        <v>982</v>
      </c>
      <c r="B4" s="74"/>
      <c r="C4" s="74"/>
      <c r="D4" s="74"/>
      <c r="E4" s="74"/>
      <c r="F4" s="74"/>
    </row>
    <row r="5" spans="1:6" ht="25.5">
      <c r="A5" s="74" t="s">
        <v>994</v>
      </c>
      <c r="B5" s="74"/>
      <c r="C5" s="74"/>
      <c r="D5" s="74"/>
      <c r="E5" s="74"/>
      <c r="F5" s="74"/>
    </row>
    <row r="6" spans="1:6" ht="25.5">
      <c r="A6" s="74" t="s">
        <v>995</v>
      </c>
      <c r="B6" s="74"/>
      <c r="C6" s="74"/>
      <c r="D6" s="74"/>
      <c r="E6" s="74"/>
      <c r="F6" s="74"/>
    </row>
    <row r="7" spans="1:6" ht="22.5" customHeight="1">
      <c r="A7" s="75"/>
      <c r="B7" s="75"/>
      <c r="C7" s="75"/>
      <c r="D7" s="75"/>
      <c r="E7" s="97"/>
      <c r="F7" s="97"/>
    </row>
    <row r="8" spans="1:6" ht="52.5" customHeight="1">
      <c r="A8" s="6" t="s">
        <v>0</v>
      </c>
      <c r="B8" s="184" t="s">
        <v>1407</v>
      </c>
      <c r="C8" s="7"/>
      <c r="D8" s="8" t="s">
        <v>3</v>
      </c>
      <c r="E8" s="190" t="s">
        <v>1424</v>
      </c>
      <c r="F8" s="192"/>
    </row>
    <row r="9" spans="1:6" ht="60" customHeight="1">
      <c r="A9" s="9"/>
      <c r="B9" s="185"/>
      <c r="C9" s="11" t="s">
        <v>6</v>
      </c>
      <c r="D9" s="12" t="s">
        <v>1052</v>
      </c>
      <c r="E9" s="13" t="s">
        <v>1406</v>
      </c>
      <c r="F9" s="15" t="s">
        <v>10</v>
      </c>
    </row>
    <row r="10" spans="1:6" ht="32.25" customHeight="1">
      <c r="A10" s="64">
        <v>1</v>
      </c>
      <c r="B10" s="63" t="s">
        <v>934</v>
      </c>
      <c r="C10" s="16"/>
      <c r="D10" s="12"/>
      <c r="E10" s="13"/>
      <c r="F10" s="15"/>
    </row>
    <row r="11" spans="1:6" ht="66">
      <c r="A11" s="17">
        <v>1</v>
      </c>
      <c r="B11" s="18" t="s">
        <v>1085</v>
      </c>
      <c r="C11" s="19" t="s">
        <v>13</v>
      </c>
      <c r="D11" s="26">
        <v>8</v>
      </c>
      <c r="E11" s="21">
        <v>10</v>
      </c>
      <c r="F11" s="21">
        <f aca="true" t="shared" si="0" ref="F11:F42">E11*D11</f>
        <v>80</v>
      </c>
    </row>
    <row r="12" spans="1:6" ht="49.5">
      <c r="A12" s="17">
        <v>2</v>
      </c>
      <c r="B12" s="24" t="s">
        <v>1367</v>
      </c>
      <c r="C12" s="19" t="s">
        <v>1094</v>
      </c>
      <c r="D12" s="26">
        <v>27.23</v>
      </c>
      <c r="E12" s="21"/>
      <c r="F12" s="21">
        <f t="shared" si="0"/>
        <v>0</v>
      </c>
    </row>
    <row r="13" spans="1:6" ht="33">
      <c r="A13" s="17">
        <v>3</v>
      </c>
      <c r="B13" s="24" t="s">
        <v>1411</v>
      </c>
      <c r="C13" s="19" t="s">
        <v>1094</v>
      </c>
      <c r="D13" s="26">
        <v>5.4</v>
      </c>
      <c r="E13" s="21">
        <v>24</v>
      </c>
      <c r="F13" s="21">
        <f t="shared" si="0"/>
        <v>129.60000000000002</v>
      </c>
    </row>
    <row r="14" spans="1:6" ht="33">
      <c r="A14" s="17">
        <v>4</v>
      </c>
      <c r="B14" s="24" t="s">
        <v>1410</v>
      </c>
      <c r="C14" s="19" t="s">
        <v>1094</v>
      </c>
      <c r="D14" s="26">
        <v>7.4</v>
      </c>
      <c r="E14" s="21"/>
      <c r="F14" s="21">
        <f t="shared" si="0"/>
        <v>0</v>
      </c>
    </row>
    <row r="15" spans="1:6" ht="33">
      <c r="A15" s="17">
        <v>5</v>
      </c>
      <c r="B15" s="24" t="s">
        <v>1368</v>
      </c>
      <c r="C15" s="19" t="s">
        <v>1094</v>
      </c>
      <c r="D15" s="26">
        <v>10.89</v>
      </c>
      <c r="E15" s="21">
        <v>10</v>
      </c>
      <c r="F15" s="21">
        <f t="shared" si="0"/>
        <v>108.9</v>
      </c>
    </row>
    <row r="16" spans="1:6" ht="33">
      <c r="A16" s="17">
        <v>6</v>
      </c>
      <c r="B16" s="24" t="s">
        <v>1369</v>
      </c>
      <c r="C16" s="19" t="s">
        <v>1094</v>
      </c>
      <c r="D16" s="26">
        <v>0.95</v>
      </c>
      <c r="E16" s="21">
        <v>10</v>
      </c>
      <c r="F16" s="21">
        <f t="shared" si="0"/>
        <v>9.5</v>
      </c>
    </row>
    <row r="17" spans="1:6" ht="33">
      <c r="A17" s="17">
        <v>7</v>
      </c>
      <c r="B17" s="24" t="s">
        <v>1409</v>
      </c>
      <c r="C17" s="19" t="s">
        <v>1094</v>
      </c>
      <c r="D17" s="26">
        <v>1.15</v>
      </c>
      <c r="E17" s="21"/>
      <c r="F17" s="21">
        <f t="shared" si="0"/>
        <v>0</v>
      </c>
    </row>
    <row r="18" spans="1:6" ht="33">
      <c r="A18" s="17">
        <v>8</v>
      </c>
      <c r="B18" s="24" t="s">
        <v>1095</v>
      </c>
      <c r="C18" s="19" t="s">
        <v>1094</v>
      </c>
      <c r="D18" s="26">
        <v>8.15</v>
      </c>
      <c r="E18" s="21">
        <v>6</v>
      </c>
      <c r="F18" s="21">
        <f t="shared" si="0"/>
        <v>48.900000000000006</v>
      </c>
    </row>
    <row r="19" spans="1:6" ht="33">
      <c r="A19" s="17">
        <v>9</v>
      </c>
      <c r="B19" s="24" t="s">
        <v>1096</v>
      </c>
      <c r="C19" s="19" t="s">
        <v>1094</v>
      </c>
      <c r="D19" s="26">
        <v>6.72</v>
      </c>
      <c r="E19" s="21">
        <v>15</v>
      </c>
      <c r="F19" s="21">
        <f t="shared" si="0"/>
        <v>100.8</v>
      </c>
    </row>
    <row r="20" spans="1:6" ht="33">
      <c r="A20" s="17">
        <v>10</v>
      </c>
      <c r="B20" s="24" t="s">
        <v>1097</v>
      </c>
      <c r="C20" s="19" t="s">
        <v>1094</v>
      </c>
      <c r="D20" s="26">
        <v>7.1</v>
      </c>
      <c r="E20" s="21"/>
      <c r="F20" s="21">
        <f t="shared" si="0"/>
        <v>0</v>
      </c>
    </row>
    <row r="21" spans="1:6" ht="33">
      <c r="A21" s="17">
        <v>11</v>
      </c>
      <c r="B21" s="24" t="s">
        <v>1098</v>
      </c>
      <c r="C21" s="19" t="s">
        <v>1094</v>
      </c>
      <c r="D21" s="26">
        <v>7.71</v>
      </c>
      <c r="E21" s="21">
        <v>6</v>
      </c>
      <c r="F21" s="21">
        <f t="shared" si="0"/>
        <v>46.26</v>
      </c>
    </row>
    <row r="22" spans="1:6" ht="33">
      <c r="A22" s="17">
        <v>12</v>
      </c>
      <c r="B22" s="24" t="s">
        <v>1099</v>
      </c>
      <c r="C22" s="19" t="s">
        <v>1094</v>
      </c>
      <c r="D22" s="26">
        <v>7.94</v>
      </c>
      <c r="E22" s="21"/>
      <c r="F22" s="21">
        <f t="shared" si="0"/>
        <v>0</v>
      </c>
    </row>
    <row r="23" spans="1:6" ht="33">
      <c r="A23" s="17">
        <v>13</v>
      </c>
      <c r="B23" s="28" t="s">
        <v>1100</v>
      </c>
      <c r="C23" s="19" t="s">
        <v>1094</v>
      </c>
      <c r="D23" s="26">
        <v>2.77</v>
      </c>
      <c r="E23" s="21">
        <v>4</v>
      </c>
      <c r="F23" s="21">
        <f t="shared" si="0"/>
        <v>11.08</v>
      </c>
    </row>
    <row r="24" spans="1:6" ht="16.5" hidden="1">
      <c r="A24" s="17">
        <v>14</v>
      </c>
      <c r="B24" s="28" t="s">
        <v>36</v>
      </c>
      <c r="C24" s="19" t="s">
        <v>1094</v>
      </c>
      <c r="D24" s="26">
        <v>4.08</v>
      </c>
      <c r="E24" s="21"/>
      <c r="F24" s="21">
        <f t="shared" si="0"/>
        <v>0</v>
      </c>
    </row>
    <row r="25" spans="1:6" ht="16.5" hidden="1">
      <c r="A25" s="17">
        <v>15</v>
      </c>
      <c r="B25" s="24" t="s">
        <v>1101</v>
      </c>
      <c r="C25" s="19" t="s">
        <v>1094</v>
      </c>
      <c r="D25" s="26">
        <v>9.72</v>
      </c>
      <c r="E25" s="21"/>
      <c r="F25" s="21">
        <f t="shared" si="0"/>
        <v>0</v>
      </c>
    </row>
    <row r="26" spans="1:6" ht="33" hidden="1">
      <c r="A26" s="17">
        <v>16</v>
      </c>
      <c r="B26" s="24" t="s">
        <v>1086</v>
      </c>
      <c r="C26" s="19" t="s">
        <v>13</v>
      </c>
      <c r="D26" s="26">
        <v>51.24</v>
      </c>
      <c r="E26" s="21"/>
      <c r="F26" s="21">
        <f t="shared" si="0"/>
        <v>0</v>
      </c>
    </row>
    <row r="27" spans="1:6" ht="33" hidden="1">
      <c r="A27" s="17">
        <v>17</v>
      </c>
      <c r="B27" s="24" t="s">
        <v>1087</v>
      </c>
      <c r="C27" s="19" t="s">
        <v>13</v>
      </c>
      <c r="D27" s="26">
        <v>57.5</v>
      </c>
      <c r="E27" s="21"/>
      <c r="F27" s="21">
        <f t="shared" si="0"/>
        <v>0</v>
      </c>
    </row>
    <row r="28" spans="1:6" ht="33" hidden="1">
      <c r="A28" s="17">
        <v>18</v>
      </c>
      <c r="B28" s="24" t="s">
        <v>1088</v>
      </c>
      <c r="C28" s="19" t="s">
        <v>13</v>
      </c>
      <c r="D28" s="26">
        <v>67.36</v>
      </c>
      <c r="E28" s="21"/>
      <c r="F28" s="21">
        <f t="shared" si="0"/>
        <v>0</v>
      </c>
    </row>
    <row r="29" spans="1:6" ht="33">
      <c r="A29" s="17">
        <v>19</v>
      </c>
      <c r="B29" s="24" t="s">
        <v>1089</v>
      </c>
      <c r="C29" s="19" t="s">
        <v>13</v>
      </c>
      <c r="D29" s="26">
        <v>73.66</v>
      </c>
      <c r="E29" s="21">
        <v>1</v>
      </c>
      <c r="F29" s="21">
        <f t="shared" si="0"/>
        <v>73.66</v>
      </c>
    </row>
    <row r="30" spans="1:6" ht="33">
      <c r="A30" s="17">
        <v>20</v>
      </c>
      <c r="B30" s="24" t="s">
        <v>1090</v>
      </c>
      <c r="C30" s="19" t="s">
        <v>13</v>
      </c>
      <c r="D30" s="26">
        <v>88.87</v>
      </c>
      <c r="E30" s="21"/>
      <c r="F30" s="21">
        <f t="shared" si="0"/>
        <v>0</v>
      </c>
    </row>
    <row r="31" spans="1:6" ht="33">
      <c r="A31" s="17">
        <v>21</v>
      </c>
      <c r="B31" s="30" t="s">
        <v>1370</v>
      </c>
      <c r="C31" s="19" t="s">
        <v>1094</v>
      </c>
      <c r="D31" s="26">
        <v>4.67</v>
      </c>
      <c r="E31" s="21">
        <v>5</v>
      </c>
      <c r="F31" s="21">
        <f t="shared" si="0"/>
        <v>23.35</v>
      </c>
    </row>
    <row r="32" spans="1:6" ht="33">
      <c r="A32" s="17">
        <v>22</v>
      </c>
      <c r="B32" s="30" t="s">
        <v>1371</v>
      </c>
      <c r="C32" s="19" t="s">
        <v>1094</v>
      </c>
      <c r="D32" s="26">
        <v>2.99</v>
      </c>
      <c r="E32" s="21">
        <v>5</v>
      </c>
      <c r="F32" s="21">
        <f t="shared" si="0"/>
        <v>14.950000000000001</v>
      </c>
    </row>
    <row r="33" spans="1:6" ht="33">
      <c r="A33" s="17">
        <v>23</v>
      </c>
      <c r="B33" s="30" t="s">
        <v>1372</v>
      </c>
      <c r="C33" s="19" t="s">
        <v>1094</v>
      </c>
      <c r="D33" s="26">
        <v>13.42</v>
      </c>
      <c r="E33" s="21">
        <v>6</v>
      </c>
      <c r="F33" s="21">
        <f t="shared" si="0"/>
        <v>80.52</v>
      </c>
    </row>
    <row r="34" spans="1:6" ht="33" hidden="1">
      <c r="A34" s="17">
        <v>24</v>
      </c>
      <c r="B34" s="30" t="s">
        <v>975</v>
      </c>
      <c r="C34" s="19" t="s">
        <v>1094</v>
      </c>
      <c r="D34" s="26">
        <v>5.79</v>
      </c>
      <c r="E34" s="21"/>
      <c r="F34" s="21">
        <f t="shared" si="0"/>
        <v>0</v>
      </c>
    </row>
    <row r="35" spans="1:6" ht="49.5" hidden="1">
      <c r="A35" s="17">
        <v>25</v>
      </c>
      <c r="B35" s="28" t="s">
        <v>47</v>
      </c>
      <c r="C35" s="19" t="s">
        <v>13</v>
      </c>
      <c r="D35" s="26">
        <v>9.7</v>
      </c>
      <c r="E35" s="21"/>
      <c r="F35" s="21">
        <f t="shared" si="0"/>
        <v>0</v>
      </c>
    </row>
    <row r="36" spans="1:6" ht="49.5" hidden="1">
      <c r="A36" s="17">
        <v>26</v>
      </c>
      <c r="B36" s="28" t="s">
        <v>48</v>
      </c>
      <c r="C36" s="19" t="s">
        <v>13</v>
      </c>
      <c r="D36" s="26">
        <v>6.36</v>
      </c>
      <c r="E36" s="21"/>
      <c r="F36" s="21">
        <f t="shared" si="0"/>
        <v>0</v>
      </c>
    </row>
    <row r="37" spans="1:6" ht="33" hidden="1">
      <c r="A37" s="17">
        <v>27</v>
      </c>
      <c r="B37" s="24" t="s">
        <v>1378</v>
      </c>
      <c r="C37" s="19" t="s">
        <v>1094</v>
      </c>
      <c r="D37" s="26">
        <v>15.4</v>
      </c>
      <c r="E37" s="21"/>
      <c r="F37" s="21">
        <f t="shared" si="0"/>
        <v>0</v>
      </c>
    </row>
    <row r="38" spans="1:6" ht="45" customHeight="1" hidden="1">
      <c r="A38" s="17">
        <v>28</v>
      </c>
      <c r="B38" s="24" t="s">
        <v>1379</v>
      </c>
      <c r="C38" s="19" t="s">
        <v>1094</v>
      </c>
      <c r="D38" s="26">
        <v>4.49</v>
      </c>
      <c r="E38" s="21"/>
      <c r="F38" s="21">
        <f t="shared" si="0"/>
        <v>0</v>
      </c>
    </row>
    <row r="39" spans="1:6" ht="49.5">
      <c r="A39" s="17">
        <v>29</v>
      </c>
      <c r="B39" s="30" t="s">
        <v>1373</v>
      </c>
      <c r="C39" s="19" t="s">
        <v>1094</v>
      </c>
      <c r="D39" s="26">
        <v>14.22</v>
      </c>
      <c r="E39" s="21">
        <v>4</v>
      </c>
      <c r="F39" s="21">
        <f t="shared" si="0"/>
        <v>56.88</v>
      </c>
    </row>
    <row r="40" spans="1:6" ht="33" hidden="1">
      <c r="A40" s="17">
        <v>30</v>
      </c>
      <c r="B40" s="30" t="s">
        <v>1374</v>
      </c>
      <c r="C40" s="19" t="s">
        <v>13</v>
      </c>
      <c r="D40" s="26">
        <v>23.02</v>
      </c>
      <c r="E40" s="21"/>
      <c r="F40" s="21">
        <f t="shared" si="0"/>
        <v>0</v>
      </c>
    </row>
    <row r="41" spans="1:6" ht="49.5">
      <c r="A41" s="17">
        <v>31</v>
      </c>
      <c r="B41" s="30" t="s">
        <v>1375</v>
      </c>
      <c r="C41" s="19" t="s">
        <v>1094</v>
      </c>
      <c r="D41" s="26">
        <v>1.53</v>
      </c>
      <c r="E41" s="21">
        <v>1</v>
      </c>
      <c r="F41" s="21">
        <f t="shared" si="0"/>
        <v>1.53</v>
      </c>
    </row>
    <row r="42" spans="1:6" ht="49.5" hidden="1">
      <c r="A42" s="17">
        <v>32</v>
      </c>
      <c r="B42" s="24" t="s">
        <v>55</v>
      </c>
      <c r="C42" s="19" t="s">
        <v>13</v>
      </c>
      <c r="D42" s="26">
        <v>9.24</v>
      </c>
      <c r="E42" s="21"/>
      <c r="F42" s="21">
        <f t="shared" si="0"/>
        <v>0</v>
      </c>
    </row>
    <row r="43" spans="1:6" ht="33" hidden="1">
      <c r="A43" s="17">
        <v>33</v>
      </c>
      <c r="B43" s="30" t="s">
        <v>1376</v>
      </c>
      <c r="C43" s="19" t="s">
        <v>1094</v>
      </c>
      <c r="D43" s="26">
        <v>4.79</v>
      </c>
      <c r="E43" s="21"/>
      <c r="F43" s="21">
        <f aca="true" t="shared" si="1" ref="F43:F74">E43*D43</f>
        <v>0</v>
      </c>
    </row>
    <row r="44" spans="1:6" ht="33" hidden="1">
      <c r="A44" s="17">
        <v>34</v>
      </c>
      <c r="B44" s="30" t="s">
        <v>1377</v>
      </c>
      <c r="C44" s="19" t="s">
        <v>1094</v>
      </c>
      <c r="D44" s="26">
        <v>9.7</v>
      </c>
      <c r="E44" s="21"/>
      <c r="F44" s="21">
        <f t="shared" si="1"/>
        <v>0</v>
      </c>
    </row>
    <row r="45" spans="1:6" ht="49.5">
      <c r="A45" s="17">
        <v>35</v>
      </c>
      <c r="B45" s="30" t="s">
        <v>1380</v>
      </c>
      <c r="C45" s="19" t="s">
        <v>1094</v>
      </c>
      <c r="D45" s="26">
        <v>4.6</v>
      </c>
      <c r="E45" s="21">
        <v>1</v>
      </c>
      <c r="F45" s="21">
        <f t="shared" si="1"/>
        <v>4.6</v>
      </c>
    </row>
    <row r="46" spans="1:6" ht="16.5">
      <c r="A46" s="17">
        <v>36</v>
      </c>
      <c r="B46" s="28" t="s">
        <v>1091</v>
      </c>
      <c r="C46" s="19" t="s">
        <v>1094</v>
      </c>
      <c r="D46" s="26">
        <v>6.27</v>
      </c>
      <c r="E46" s="21"/>
      <c r="F46" s="21">
        <f t="shared" si="1"/>
        <v>0</v>
      </c>
    </row>
    <row r="47" spans="1:6" ht="16.5">
      <c r="A47" s="17">
        <v>37</v>
      </c>
      <c r="B47" s="28" t="s">
        <v>1092</v>
      </c>
      <c r="C47" s="19" t="s">
        <v>1094</v>
      </c>
      <c r="D47" s="26">
        <v>13.97</v>
      </c>
      <c r="E47" s="21">
        <v>1</v>
      </c>
      <c r="F47" s="21">
        <f t="shared" si="1"/>
        <v>13.97</v>
      </c>
    </row>
    <row r="48" spans="1:6" ht="33">
      <c r="A48" s="17">
        <v>38</v>
      </c>
      <c r="B48" s="28" t="s">
        <v>1093</v>
      </c>
      <c r="C48" s="19" t="s">
        <v>1094</v>
      </c>
      <c r="D48" s="26">
        <v>18.22</v>
      </c>
      <c r="E48" s="21"/>
      <c r="F48" s="21">
        <f t="shared" si="1"/>
        <v>0</v>
      </c>
    </row>
    <row r="49" spans="1:6" ht="16.5">
      <c r="A49" s="17">
        <v>39</v>
      </c>
      <c r="B49" s="30" t="s">
        <v>1057</v>
      </c>
      <c r="C49" s="19" t="s">
        <v>13</v>
      </c>
      <c r="D49" s="26">
        <v>185.46</v>
      </c>
      <c r="E49" s="21"/>
      <c r="F49" s="21">
        <f t="shared" si="1"/>
        <v>0</v>
      </c>
    </row>
    <row r="50" spans="1:6" ht="16.5">
      <c r="A50" s="119">
        <v>40</v>
      </c>
      <c r="B50" s="129" t="s">
        <v>1058</v>
      </c>
      <c r="C50" s="121" t="s">
        <v>13</v>
      </c>
      <c r="D50" s="122">
        <v>266.93</v>
      </c>
      <c r="E50" s="123">
        <v>10</v>
      </c>
      <c r="F50" s="123">
        <f t="shared" si="1"/>
        <v>2669.3</v>
      </c>
    </row>
    <row r="51" spans="1:6" ht="16.5" hidden="1">
      <c r="A51" s="17">
        <v>41</v>
      </c>
      <c r="B51" s="30" t="s">
        <v>1059</v>
      </c>
      <c r="C51" s="19" t="s">
        <v>13</v>
      </c>
      <c r="D51" s="26">
        <v>383.87</v>
      </c>
      <c r="E51" s="21"/>
      <c r="F51" s="21">
        <f t="shared" si="1"/>
        <v>0</v>
      </c>
    </row>
    <row r="52" spans="1:6" ht="16.5" hidden="1">
      <c r="A52" s="17">
        <v>42</v>
      </c>
      <c r="B52" s="30" t="s">
        <v>1060</v>
      </c>
      <c r="C52" s="19" t="s">
        <v>13</v>
      </c>
      <c r="D52" s="26">
        <v>569.7</v>
      </c>
      <c r="E52" s="21"/>
      <c r="F52" s="21">
        <f t="shared" si="1"/>
        <v>0</v>
      </c>
    </row>
    <row r="53" spans="1:6" ht="16.5" hidden="1">
      <c r="A53" s="17">
        <v>43</v>
      </c>
      <c r="B53" s="30" t="s">
        <v>1061</v>
      </c>
      <c r="C53" s="19" t="s">
        <v>13</v>
      </c>
      <c r="D53" s="26">
        <v>788.26</v>
      </c>
      <c r="E53" s="21"/>
      <c r="F53" s="21">
        <f t="shared" si="1"/>
        <v>0</v>
      </c>
    </row>
    <row r="54" spans="1:6" ht="16.5" hidden="1">
      <c r="A54" s="17">
        <v>44</v>
      </c>
      <c r="B54" s="30" t="s">
        <v>1062</v>
      </c>
      <c r="C54" s="19" t="s">
        <v>13</v>
      </c>
      <c r="D54" s="26">
        <v>918.49</v>
      </c>
      <c r="E54" s="21"/>
      <c r="F54" s="21">
        <f t="shared" si="1"/>
        <v>0</v>
      </c>
    </row>
    <row r="55" spans="1:6" ht="16.5" hidden="1">
      <c r="A55" s="17">
        <v>45</v>
      </c>
      <c r="B55" s="30" t="s">
        <v>1063</v>
      </c>
      <c r="C55" s="19" t="s">
        <v>13</v>
      </c>
      <c r="D55" s="26">
        <v>1108.12</v>
      </c>
      <c r="E55" s="21"/>
      <c r="F55" s="21">
        <f t="shared" si="1"/>
        <v>0</v>
      </c>
    </row>
    <row r="56" spans="1:6" ht="16.5" hidden="1">
      <c r="A56" s="17">
        <v>46</v>
      </c>
      <c r="B56" s="30" t="s">
        <v>1064</v>
      </c>
      <c r="C56" s="19" t="s">
        <v>13</v>
      </c>
      <c r="D56" s="26">
        <v>492.38</v>
      </c>
      <c r="E56" s="21"/>
      <c r="F56" s="21">
        <f t="shared" si="1"/>
        <v>0</v>
      </c>
    </row>
    <row r="57" spans="1:6" ht="16.5" hidden="1">
      <c r="A57" s="17">
        <v>47</v>
      </c>
      <c r="B57" s="30" t="s">
        <v>1065</v>
      </c>
      <c r="C57" s="19" t="s">
        <v>13</v>
      </c>
      <c r="D57" s="26">
        <v>596.95</v>
      </c>
      <c r="E57" s="21"/>
      <c r="F57" s="21">
        <f t="shared" si="1"/>
        <v>0</v>
      </c>
    </row>
    <row r="58" spans="1:6" ht="33" hidden="1">
      <c r="A58" s="17">
        <v>48</v>
      </c>
      <c r="B58" s="30" t="s">
        <v>1066</v>
      </c>
      <c r="C58" s="19" t="s">
        <v>13</v>
      </c>
      <c r="D58" s="26">
        <v>1164.22</v>
      </c>
      <c r="E58" s="21"/>
      <c r="F58" s="21">
        <f t="shared" si="1"/>
        <v>0</v>
      </c>
    </row>
    <row r="59" spans="1:6" ht="33" hidden="1">
      <c r="A59" s="17">
        <v>49</v>
      </c>
      <c r="B59" s="30" t="s">
        <v>1067</v>
      </c>
      <c r="C59" s="19" t="s">
        <v>13</v>
      </c>
      <c r="D59" s="26">
        <v>1390.59</v>
      </c>
      <c r="E59" s="21"/>
      <c r="F59" s="21">
        <f t="shared" si="1"/>
        <v>0</v>
      </c>
    </row>
    <row r="60" spans="1:6" ht="33" hidden="1">
      <c r="A60" s="17">
        <v>50</v>
      </c>
      <c r="B60" s="30" t="s">
        <v>1068</v>
      </c>
      <c r="C60" s="19" t="s">
        <v>13</v>
      </c>
      <c r="D60" s="26">
        <v>1686.06</v>
      </c>
      <c r="E60" s="21"/>
      <c r="F60" s="21">
        <f t="shared" si="1"/>
        <v>0</v>
      </c>
    </row>
    <row r="61" spans="1:6" ht="33" hidden="1">
      <c r="A61" s="17">
        <v>51</v>
      </c>
      <c r="B61" s="30" t="s">
        <v>1069</v>
      </c>
      <c r="C61" s="19" t="s">
        <v>13</v>
      </c>
      <c r="D61" s="26">
        <v>1828.01</v>
      </c>
      <c r="E61" s="21"/>
      <c r="F61" s="21">
        <f t="shared" si="1"/>
        <v>0</v>
      </c>
    </row>
    <row r="62" spans="1:6" ht="16.5" hidden="1">
      <c r="A62" s="17">
        <v>52</v>
      </c>
      <c r="B62" s="18" t="s">
        <v>1070</v>
      </c>
      <c r="C62" s="19" t="s">
        <v>13</v>
      </c>
      <c r="D62" s="26">
        <v>3877</v>
      </c>
      <c r="E62" s="21"/>
      <c r="F62" s="21">
        <f t="shared" si="1"/>
        <v>0</v>
      </c>
    </row>
    <row r="63" spans="1:6" ht="33">
      <c r="A63" s="17">
        <v>53</v>
      </c>
      <c r="B63" s="28" t="s">
        <v>70</v>
      </c>
      <c r="C63" s="19" t="s">
        <v>1094</v>
      </c>
      <c r="D63" s="26">
        <v>2.25</v>
      </c>
      <c r="E63" s="21">
        <v>14</v>
      </c>
      <c r="F63" s="21">
        <f t="shared" si="1"/>
        <v>31.5</v>
      </c>
    </row>
    <row r="64" spans="1:6" ht="33">
      <c r="A64" s="17">
        <v>54</v>
      </c>
      <c r="B64" s="18" t="s">
        <v>1145</v>
      </c>
      <c r="C64" s="19" t="s">
        <v>1094</v>
      </c>
      <c r="D64" s="26">
        <v>9.1</v>
      </c>
      <c r="E64" s="21">
        <v>4</v>
      </c>
      <c r="F64" s="21">
        <f t="shared" si="1"/>
        <v>36.4</v>
      </c>
    </row>
    <row r="65" spans="1:6" ht="16.5">
      <c r="A65" s="17">
        <v>55</v>
      </c>
      <c r="B65" s="18" t="s">
        <v>1146</v>
      </c>
      <c r="C65" s="19" t="s">
        <v>1094</v>
      </c>
      <c r="D65" s="26">
        <v>10.39</v>
      </c>
      <c r="E65" s="21">
        <v>16</v>
      </c>
      <c r="F65" s="21">
        <f t="shared" si="1"/>
        <v>166.24</v>
      </c>
    </row>
    <row r="66" spans="1:6" ht="16.5">
      <c r="A66" s="17">
        <v>56</v>
      </c>
      <c r="B66" s="18" t="s">
        <v>1147</v>
      </c>
      <c r="C66" s="19" t="s">
        <v>1094</v>
      </c>
      <c r="D66" s="26">
        <v>17.42</v>
      </c>
      <c r="E66" s="21"/>
      <c r="F66" s="21">
        <f t="shared" si="1"/>
        <v>0</v>
      </c>
    </row>
    <row r="67" spans="1:6" ht="16.5">
      <c r="A67" s="17">
        <v>57</v>
      </c>
      <c r="B67" s="32" t="s">
        <v>73</v>
      </c>
      <c r="C67" s="19" t="s">
        <v>1094</v>
      </c>
      <c r="D67" s="26">
        <v>3.43</v>
      </c>
      <c r="E67" s="21">
        <v>8</v>
      </c>
      <c r="F67" s="21">
        <f t="shared" si="1"/>
        <v>27.44</v>
      </c>
    </row>
    <row r="68" spans="1:6" ht="16.5">
      <c r="A68" s="17">
        <v>58</v>
      </c>
      <c r="B68" s="32" t="s">
        <v>1148</v>
      </c>
      <c r="C68" s="19" t="s">
        <v>1094</v>
      </c>
      <c r="D68" s="26">
        <v>2.27</v>
      </c>
      <c r="E68" s="21">
        <v>4</v>
      </c>
      <c r="F68" s="21">
        <f t="shared" si="1"/>
        <v>9.08</v>
      </c>
    </row>
    <row r="69" spans="1:6" ht="33">
      <c r="A69" s="17">
        <v>59</v>
      </c>
      <c r="B69" s="34" t="s">
        <v>1381</v>
      </c>
      <c r="C69" s="19" t="s">
        <v>1094</v>
      </c>
      <c r="D69" s="26">
        <v>7.5</v>
      </c>
      <c r="E69" s="21"/>
      <c r="F69" s="21">
        <f t="shared" si="1"/>
        <v>0</v>
      </c>
    </row>
    <row r="70" spans="1:6" ht="16.5">
      <c r="A70" s="17">
        <v>60</v>
      </c>
      <c r="B70" s="32" t="s">
        <v>986</v>
      </c>
      <c r="C70" s="19" t="s">
        <v>13</v>
      </c>
      <c r="D70" s="26">
        <v>3.95</v>
      </c>
      <c r="E70" s="21">
        <v>4</v>
      </c>
      <c r="F70" s="21">
        <f t="shared" si="1"/>
        <v>15.8</v>
      </c>
    </row>
    <row r="71" spans="1:6" ht="16.5">
      <c r="A71" s="17">
        <v>61</v>
      </c>
      <c r="B71" s="32" t="s">
        <v>987</v>
      </c>
      <c r="C71" s="19" t="s">
        <v>13</v>
      </c>
      <c r="D71" s="26">
        <v>6.18</v>
      </c>
      <c r="E71" s="21">
        <v>3</v>
      </c>
      <c r="F71" s="21">
        <f t="shared" si="1"/>
        <v>18.54</v>
      </c>
    </row>
    <row r="72" spans="1:6" ht="16.5" hidden="1">
      <c r="A72" s="17">
        <v>62</v>
      </c>
      <c r="B72" s="32" t="s">
        <v>988</v>
      </c>
      <c r="C72" s="19" t="s">
        <v>13</v>
      </c>
      <c r="D72" s="26">
        <v>19.38</v>
      </c>
      <c r="E72" s="21"/>
      <c r="F72" s="21">
        <f t="shared" si="1"/>
        <v>0</v>
      </c>
    </row>
    <row r="73" spans="1:6" ht="16.5" hidden="1">
      <c r="A73" s="17">
        <v>63</v>
      </c>
      <c r="B73" s="32" t="s">
        <v>989</v>
      </c>
      <c r="C73" s="19" t="s">
        <v>13</v>
      </c>
      <c r="D73" s="26">
        <v>24.74</v>
      </c>
      <c r="E73" s="21"/>
      <c r="F73" s="21">
        <f t="shared" si="1"/>
        <v>0</v>
      </c>
    </row>
    <row r="74" spans="1:6" ht="16.5" hidden="1">
      <c r="A74" s="17">
        <v>64</v>
      </c>
      <c r="B74" s="32" t="s">
        <v>1382</v>
      </c>
      <c r="C74" s="19" t="s">
        <v>1094</v>
      </c>
      <c r="D74" s="26">
        <v>2.71</v>
      </c>
      <c r="E74" s="21"/>
      <c r="F74" s="21">
        <f t="shared" si="1"/>
        <v>0</v>
      </c>
    </row>
    <row r="75" spans="1:6" ht="16.5" hidden="1">
      <c r="A75" s="17">
        <v>65</v>
      </c>
      <c r="B75" s="32" t="s">
        <v>1383</v>
      </c>
      <c r="C75" s="19" t="s">
        <v>1094</v>
      </c>
      <c r="D75" s="26">
        <v>3.91</v>
      </c>
      <c r="E75" s="21"/>
      <c r="F75" s="21">
        <f aca="true" t="shared" si="2" ref="F75:F106">E75*D75</f>
        <v>0</v>
      </c>
    </row>
    <row r="76" spans="1:6" ht="16.5" hidden="1">
      <c r="A76" s="17">
        <v>66</v>
      </c>
      <c r="B76" s="32" t="s">
        <v>1384</v>
      </c>
      <c r="C76" s="19" t="s">
        <v>1094</v>
      </c>
      <c r="D76" s="26">
        <v>6.53</v>
      </c>
      <c r="E76" s="21"/>
      <c r="F76" s="21">
        <f t="shared" si="2"/>
        <v>0</v>
      </c>
    </row>
    <row r="77" spans="1:6" ht="33" hidden="1">
      <c r="A77" s="17">
        <v>67</v>
      </c>
      <c r="B77" s="34" t="s">
        <v>1385</v>
      </c>
      <c r="C77" s="19" t="s">
        <v>82</v>
      </c>
      <c r="D77" s="26">
        <v>0.55</v>
      </c>
      <c r="E77" s="21"/>
      <c r="F77" s="21">
        <f t="shared" si="2"/>
        <v>0</v>
      </c>
    </row>
    <row r="78" spans="1:6" ht="33">
      <c r="A78" s="17">
        <v>68</v>
      </c>
      <c r="B78" s="18" t="s">
        <v>1386</v>
      </c>
      <c r="C78" s="19" t="s">
        <v>82</v>
      </c>
      <c r="D78" s="26">
        <v>1.34</v>
      </c>
      <c r="E78" s="21">
        <v>200</v>
      </c>
      <c r="F78" s="21">
        <f t="shared" si="2"/>
        <v>268</v>
      </c>
    </row>
    <row r="79" spans="1:6" ht="16.5" hidden="1">
      <c r="A79" s="17">
        <v>69</v>
      </c>
      <c r="B79" s="91" t="s">
        <v>1408</v>
      </c>
      <c r="C79" s="19" t="s">
        <v>82</v>
      </c>
      <c r="D79" s="26">
        <v>2.22</v>
      </c>
      <c r="E79" s="21"/>
      <c r="F79" s="21">
        <f t="shared" si="2"/>
        <v>0</v>
      </c>
    </row>
    <row r="80" spans="1:6" ht="16.5" hidden="1">
      <c r="A80" s="17">
        <v>70</v>
      </c>
      <c r="B80" s="36" t="s">
        <v>1347</v>
      </c>
      <c r="C80" s="19" t="s">
        <v>1348</v>
      </c>
      <c r="D80" s="26">
        <v>58.24</v>
      </c>
      <c r="E80" s="21"/>
      <c r="F80" s="21">
        <f t="shared" si="2"/>
        <v>0</v>
      </c>
    </row>
    <row r="81" spans="1:6" ht="16.5">
      <c r="A81" s="17">
        <v>71</v>
      </c>
      <c r="B81" s="24" t="s">
        <v>990</v>
      </c>
      <c r="C81" s="19" t="s">
        <v>13</v>
      </c>
      <c r="D81" s="26">
        <v>7.55</v>
      </c>
      <c r="E81" s="21">
        <v>2</v>
      </c>
      <c r="F81" s="21">
        <f t="shared" si="2"/>
        <v>15.1</v>
      </c>
    </row>
    <row r="82" spans="1:6" ht="16.5" hidden="1">
      <c r="A82" s="17">
        <v>72</v>
      </c>
      <c r="B82" s="24" t="s">
        <v>991</v>
      </c>
      <c r="C82" s="19" t="s">
        <v>13</v>
      </c>
      <c r="D82" s="26">
        <v>27.13</v>
      </c>
      <c r="E82" s="21"/>
      <c r="F82" s="21">
        <f t="shared" si="2"/>
        <v>0</v>
      </c>
    </row>
    <row r="83" spans="1:6" ht="16.5" hidden="1">
      <c r="A83" s="17">
        <v>73</v>
      </c>
      <c r="B83" s="24" t="s">
        <v>1387</v>
      </c>
      <c r="C83" s="19" t="s">
        <v>1094</v>
      </c>
      <c r="D83" s="26">
        <v>6.31</v>
      </c>
      <c r="E83" s="21"/>
      <c r="F83" s="21">
        <f t="shared" si="2"/>
        <v>0</v>
      </c>
    </row>
    <row r="84" spans="1:6" ht="16.5" hidden="1">
      <c r="A84" s="17">
        <v>74</v>
      </c>
      <c r="B84" s="24" t="s">
        <v>1388</v>
      </c>
      <c r="C84" s="19" t="s">
        <v>1094</v>
      </c>
      <c r="D84" s="26">
        <v>7.87</v>
      </c>
      <c r="E84" s="21"/>
      <c r="F84" s="21">
        <f t="shared" si="2"/>
        <v>0</v>
      </c>
    </row>
    <row r="85" spans="1:6" ht="16.5" hidden="1">
      <c r="A85" s="17">
        <v>75</v>
      </c>
      <c r="B85" s="24" t="s">
        <v>1389</v>
      </c>
      <c r="C85" s="19" t="s">
        <v>1094</v>
      </c>
      <c r="D85" s="26">
        <v>16.93</v>
      </c>
      <c r="E85" s="21"/>
      <c r="F85" s="21">
        <f t="shared" si="2"/>
        <v>0</v>
      </c>
    </row>
    <row r="86" spans="1:6" ht="49.5">
      <c r="A86" s="17">
        <v>76</v>
      </c>
      <c r="B86" s="24" t="s">
        <v>1390</v>
      </c>
      <c r="C86" s="19" t="s">
        <v>1094</v>
      </c>
      <c r="D86" s="26">
        <v>3.26</v>
      </c>
      <c r="E86" s="21">
        <v>6</v>
      </c>
      <c r="F86" s="21">
        <f t="shared" si="2"/>
        <v>19.56</v>
      </c>
    </row>
    <row r="87" spans="1:6" ht="17.25" customHeight="1" hidden="1">
      <c r="A87" s="17">
        <v>77</v>
      </c>
      <c r="B87" s="18" t="s">
        <v>92</v>
      </c>
      <c r="C87" s="19" t="s">
        <v>82</v>
      </c>
      <c r="D87" s="26">
        <v>0.87</v>
      </c>
      <c r="E87" s="21"/>
      <c r="F87" s="21">
        <f t="shared" si="2"/>
        <v>0</v>
      </c>
    </row>
    <row r="88" spans="1:6" ht="17.25" customHeight="1" hidden="1">
      <c r="A88" s="17">
        <v>78</v>
      </c>
      <c r="B88" s="18" t="s">
        <v>93</v>
      </c>
      <c r="C88" s="19" t="s">
        <v>82</v>
      </c>
      <c r="D88" s="26">
        <v>2.54</v>
      </c>
      <c r="E88" s="21"/>
      <c r="F88" s="21">
        <f t="shared" si="2"/>
        <v>0</v>
      </c>
    </row>
    <row r="89" spans="1:6" ht="17.25" customHeight="1" hidden="1">
      <c r="A89" s="17">
        <v>79</v>
      </c>
      <c r="B89" s="18" t="s">
        <v>94</v>
      </c>
      <c r="C89" s="19" t="s">
        <v>82</v>
      </c>
      <c r="D89" s="26">
        <v>3.75</v>
      </c>
      <c r="E89" s="21"/>
      <c r="F89" s="21">
        <f t="shared" si="2"/>
        <v>0</v>
      </c>
    </row>
    <row r="90" spans="1:6" ht="17.25" customHeight="1" hidden="1">
      <c r="A90" s="17">
        <v>80</v>
      </c>
      <c r="B90" s="18" t="s">
        <v>1071</v>
      </c>
      <c r="C90" s="19" t="s">
        <v>82</v>
      </c>
      <c r="D90" s="26">
        <v>0.41</v>
      </c>
      <c r="E90" s="21"/>
      <c r="F90" s="21">
        <f t="shared" si="2"/>
        <v>0</v>
      </c>
    </row>
    <row r="91" spans="1:6" ht="17.25" customHeight="1" hidden="1">
      <c r="A91" s="17">
        <v>81</v>
      </c>
      <c r="B91" s="18" t="s">
        <v>1072</v>
      </c>
      <c r="C91" s="19" t="s">
        <v>82</v>
      </c>
      <c r="D91" s="26">
        <v>0.67</v>
      </c>
      <c r="E91" s="21"/>
      <c r="F91" s="21">
        <f t="shared" si="2"/>
        <v>0</v>
      </c>
    </row>
    <row r="92" spans="1:7" ht="16.5">
      <c r="A92" s="119">
        <v>82</v>
      </c>
      <c r="B92" s="120" t="s">
        <v>1073</v>
      </c>
      <c r="C92" s="121" t="s">
        <v>82</v>
      </c>
      <c r="D92" s="122">
        <v>0.94</v>
      </c>
      <c r="E92" s="123">
        <v>800</v>
      </c>
      <c r="F92" s="123">
        <f t="shared" si="2"/>
        <v>752</v>
      </c>
      <c r="G92" s="72">
        <v>6691.36</v>
      </c>
    </row>
    <row r="93" spans="1:6" ht="16.5">
      <c r="A93" s="17">
        <v>83</v>
      </c>
      <c r="B93" s="18" t="s">
        <v>1074</v>
      </c>
      <c r="C93" s="19" t="s">
        <v>82</v>
      </c>
      <c r="D93" s="26">
        <v>1.25</v>
      </c>
      <c r="E93" s="77"/>
      <c r="F93" s="21">
        <f t="shared" si="2"/>
        <v>0</v>
      </c>
    </row>
    <row r="94" spans="1:6" ht="16.5" hidden="1">
      <c r="A94" s="17">
        <v>84</v>
      </c>
      <c r="B94" s="18" t="s">
        <v>1075</v>
      </c>
      <c r="C94" s="19" t="s">
        <v>82</v>
      </c>
      <c r="D94" s="26">
        <v>1.66</v>
      </c>
      <c r="E94" s="77"/>
      <c r="F94" s="21">
        <f t="shared" si="2"/>
        <v>0</v>
      </c>
    </row>
    <row r="95" spans="1:6" ht="16.5" hidden="1">
      <c r="A95" s="17">
        <v>85</v>
      </c>
      <c r="B95" s="18" t="s">
        <v>1076</v>
      </c>
      <c r="C95" s="19" t="s">
        <v>82</v>
      </c>
      <c r="D95" s="26">
        <v>1.97</v>
      </c>
      <c r="E95" s="21"/>
      <c r="F95" s="21">
        <f t="shared" si="2"/>
        <v>0</v>
      </c>
    </row>
    <row r="96" spans="1:6" ht="16.5" hidden="1">
      <c r="A96" s="17">
        <v>86</v>
      </c>
      <c r="B96" s="18" t="s">
        <v>1077</v>
      </c>
      <c r="C96" s="19" t="s">
        <v>82</v>
      </c>
      <c r="D96" s="26">
        <v>2.68</v>
      </c>
      <c r="E96" s="21"/>
      <c r="F96" s="21">
        <f t="shared" si="2"/>
        <v>0</v>
      </c>
    </row>
    <row r="97" spans="1:6" ht="16.5" hidden="1">
      <c r="A97" s="17">
        <v>87</v>
      </c>
      <c r="B97" s="18" t="s">
        <v>1078</v>
      </c>
      <c r="C97" s="19" t="s">
        <v>82</v>
      </c>
      <c r="D97" s="26">
        <v>3.25</v>
      </c>
      <c r="E97" s="21"/>
      <c r="F97" s="21">
        <f t="shared" si="2"/>
        <v>0</v>
      </c>
    </row>
    <row r="98" spans="1:6" ht="16.5" hidden="1">
      <c r="A98" s="17">
        <v>88</v>
      </c>
      <c r="B98" s="18" t="s">
        <v>1079</v>
      </c>
      <c r="C98" s="19" t="s">
        <v>82</v>
      </c>
      <c r="D98" s="26">
        <v>5.19</v>
      </c>
      <c r="E98" s="21"/>
      <c r="F98" s="21">
        <f t="shared" si="2"/>
        <v>0</v>
      </c>
    </row>
    <row r="99" spans="1:6" ht="16.5" hidden="1">
      <c r="A99" s="17">
        <v>89</v>
      </c>
      <c r="B99" s="18" t="s">
        <v>1080</v>
      </c>
      <c r="C99" s="19" t="s">
        <v>82</v>
      </c>
      <c r="D99" s="26">
        <v>5.44</v>
      </c>
      <c r="E99" s="77"/>
      <c r="F99" s="21">
        <f t="shared" si="2"/>
        <v>0</v>
      </c>
    </row>
    <row r="100" spans="1:6" ht="33" hidden="1">
      <c r="A100" s="17">
        <v>90</v>
      </c>
      <c r="B100" s="18" t="s">
        <v>1081</v>
      </c>
      <c r="C100" s="19" t="s">
        <v>82</v>
      </c>
      <c r="D100" s="26">
        <v>2.88</v>
      </c>
      <c r="E100" s="77"/>
      <c r="F100" s="21">
        <f t="shared" si="2"/>
        <v>0</v>
      </c>
    </row>
    <row r="101" spans="1:7" ht="33">
      <c r="A101" s="119">
        <v>91</v>
      </c>
      <c r="B101" s="120" t="s">
        <v>1082</v>
      </c>
      <c r="C101" s="121" t="s">
        <v>82</v>
      </c>
      <c r="D101" s="122">
        <v>3.33</v>
      </c>
      <c r="E101" s="128">
        <v>680</v>
      </c>
      <c r="F101" s="123">
        <f t="shared" si="2"/>
        <v>2264.4</v>
      </c>
      <c r="G101" s="72">
        <v>2468.7</v>
      </c>
    </row>
    <row r="102" spans="1:6" ht="33" hidden="1">
      <c r="A102" s="17">
        <v>92</v>
      </c>
      <c r="B102" s="18" t="s">
        <v>1083</v>
      </c>
      <c r="C102" s="19" t="s">
        <v>82</v>
      </c>
      <c r="D102" s="26">
        <v>3.95</v>
      </c>
      <c r="E102" s="21"/>
      <c r="F102" s="21">
        <f t="shared" si="2"/>
        <v>0</v>
      </c>
    </row>
    <row r="103" spans="1:6" ht="33" hidden="1">
      <c r="A103" s="17">
        <v>93</v>
      </c>
      <c r="B103" s="18" t="s">
        <v>1084</v>
      </c>
      <c r="C103" s="19" t="s">
        <v>82</v>
      </c>
      <c r="D103" s="26">
        <v>4.88</v>
      </c>
      <c r="E103" s="77"/>
      <c r="F103" s="21">
        <f t="shared" si="2"/>
        <v>0</v>
      </c>
    </row>
    <row r="104" spans="1:6" ht="16.5" hidden="1">
      <c r="A104" s="17">
        <v>94</v>
      </c>
      <c r="B104" s="24" t="s">
        <v>1102</v>
      </c>
      <c r="C104" s="19" t="s">
        <v>1094</v>
      </c>
      <c r="D104" s="26">
        <v>13.43</v>
      </c>
      <c r="E104" s="21"/>
      <c r="F104" s="21">
        <f t="shared" si="2"/>
        <v>0</v>
      </c>
    </row>
    <row r="105" spans="1:6" ht="16.5" hidden="1">
      <c r="A105" s="17">
        <v>95</v>
      </c>
      <c r="B105" s="24" t="s">
        <v>1103</v>
      </c>
      <c r="C105" s="19" t="s">
        <v>1094</v>
      </c>
      <c r="D105" s="26">
        <v>17.23</v>
      </c>
      <c r="E105" s="21"/>
      <c r="F105" s="21">
        <f t="shared" si="2"/>
        <v>0</v>
      </c>
    </row>
    <row r="106" spans="1:6" ht="16.5" hidden="1">
      <c r="A106" s="17">
        <v>96</v>
      </c>
      <c r="B106" s="24" t="s">
        <v>1104</v>
      </c>
      <c r="C106" s="19" t="s">
        <v>1094</v>
      </c>
      <c r="D106" s="26">
        <v>22.44</v>
      </c>
      <c r="E106" s="21"/>
      <c r="F106" s="21">
        <f t="shared" si="2"/>
        <v>0</v>
      </c>
    </row>
    <row r="107" spans="1:6" ht="16.5" hidden="1">
      <c r="A107" s="17">
        <v>97</v>
      </c>
      <c r="B107" s="24" t="s">
        <v>1105</v>
      </c>
      <c r="C107" s="19" t="s">
        <v>1094</v>
      </c>
      <c r="D107" s="26">
        <v>13.66</v>
      </c>
      <c r="E107" s="21"/>
      <c r="F107" s="21">
        <f aca="true" t="shared" si="3" ref="F107:F138">E107*D107</f>
        <v>0</v>
      </c>
    </row>
    <row r="108" spans="1:6" ht="33">
      <c r="A108" s="17">
        <v>98</v>
      </c>
      <c r="B108" s="24" t="s">
        <v>1106</v>
      </c>
      <c r="C108" s="19" t="s">
        <v>1094</v>
      </c>
      <c r="D108" s="26">
        <v>10.31</v>
      </c>
      <c r="E108" s="21">
        <v>8</v>
      </c>
      <c r="F108" s="21">
        <f t="shared" si="3"/>
        <v>82.48</v>
      </c>
    </row>
    <row r="109" spans="1:6" ht="33">
      <c r="A109" s="17">
        <v>99</v>
      </c>
      <c r="B109" s="24" t="s">
        <v>1107</v>
      </c>
      <c r="C109" s="19" t="s">
        <v>1094</v>
      </c>
      <c r="D109" s="26">
        <v>21.51</v>
      </c>
      <c r="E109" s="21"/>
      <c r="F109" s="21">
        <f t="shared" si="3"/>
        <v>0</v>
      </c>
    </row>
    <row r="110" spans="1:6" ht="33">
      <c r="A110" s="17">
        <v>100</v>
      </c>
      <c r="B110" s="24" t="s">
        <v>1108</v>
      </c>
      <c r="C110" s="19" t="s">
        <v>1094</v>
      </c>
      <c r="D110" s="26">
        <v>28.01</v>
      </c>
      <c r="E110" s="21"/>
      <c r="F110" s="21">
        <f t="shared" si="3"/>
        <v>0</v>
      </c>
    </row>
    <row r="111" spans="1:6" ht="33">
      <c r="A111" s="17">
        <v>101</v>
      </c>
      <c r="B111" s="24" t="s">
        <v>1391</v>
      </c>
      <c r="C111" s="19" t="s">
        <v>1094</v>
      </c>
      <c r="D111" s="26">
        <v>0.58</v>
      </c>
      <c r="E111" s="21">
        <v>12</v>
      </c>
      <c r="F111" s="21">
        <f t="shared" si="3"/>
        <v>6.959999999999999</v>
      </c>
    </row>
    <row r="112" spans="1:6" ht="33">
      <c r="A112" s="17">
        <v>102</v>
      </c>
      <c r="B112" s="24" t="s">
        <v>116</v>
      </c>
      <c r="C112" s="19" t="s">
        <v>1094</v>
      </c>
      <c r="D112" s="26">
        <v>0.2</v>
      </c>
      <c r="E112" s="21">
        <v>100</v>
      </c>
      <c r="F112" s="21">
        <f t="shared" si="3"/>
        <v>20</v>
      </c>
    </row>
    <row r="113" spans="1:6" ht="33">
      <c r="A113" s="17">
        <v>103</v>
      </c>
      <c r="B113" s="24" t="s">
        <v>1392</v>
      </c>
      <c r="C113" s="19" t="s">
        <v>1094</v>
      </c>
      <c r="D113" s="26">
        <v>3.91</v>
      </c>
      <c r="E113" s="21">
        <v>6</v>
      </c>
      <c r="F113" s="21">
        <f t="shared" si="3"/>
        <v>23.46</v>
      </c>
    </row>
    <row r="114" spans="1:6" ht="33">
      <c r="A114" s="17">
        <v>104</v>
      </c>
      <c r="B114" s="24" t="s">
        <v>1393</v>
      </c>
      <c r="C114" s="19" t="s">
        <v>1094</v>
      </c>
      <c r="D114" s="26">
        <v>48.36</v>
      </c>
      <c r="E114" s="21"/>
      <c r="F114" s="21">
        <f t="shared" si="3"/>
        <v>0</v>
      </c>
    </row>
    <row r="115" spans="1:6" ht="16.5">
      <c r="A115" s="17">
        <v>105</v>
      </c>
      <c r="B115" s="18" t="s">
        <v>1125</v>
      </c>
      <c r="C115" s="19" t="s">
        <v>1094</v>
      </c>
      <c r="D115" s="26">
        <v>90.53</v>
      </c>
      <c r="E115" s="21">
        <v>2</v>
      </c>
      <c r="F115" s="21">
        <f t="shared" si="3"/>
        <v>181.06</v>
      </c>
    </row>
    <row r="116" spans="1:6" ht="16.5" hidden="1">
      <c r="A116" s="17">
        <v>106</v>
      </c>
      <c r="B116" s="18" t="s">
        <v>1126</v>
      </c>
      <c r="C116" s="19" t="s">
        <v>1094</v>
      </c>
      <c r="D116" s="26">
        <v>108.68</v>
      </c>
      <c r="E116" s="21"/>
      <c r="F116" s="21">
        <f t="shared" si="3"/>
        <v>0</v>
      </c>
    </row>
    <row r="117" spans="1:6" ht="16.5" hidden="1">
      <c r="A117" s="17">
        <v>107</v>
      </c>
      <c r="B117" s="18" t="s">
        <v>1127</v>
      </c>
      <c r="C117" s="19" t="s">
        <v>1094</v>
      </c>
      <c r="D117" s="26">
        <v>123.25</v>
      </c>
      <c r="E117" s="21"/>
      <c r="F117" s="21">
        <f t="shared" si="3"/>
        <v>0</v>
      </c>
    </row>
    <row r="118" spans="1:6" ht="16.5" hidden="1">
      <c r="A118" s="17">
        <v>108</v>
      </c>
      <c r="B118" s="18" t="s">
        <v>1128</v>
      </c>
      <c r="C118" s="19" t="s">
        <v>1094</v>
      </c>
      <c r="D118" s="26">
        <v>133.69</v>
      </c>
      <c r="E118" s="21"/>
      <c r="F118" s="21">
        <f t="shared" si="3"/>
        <v>0</v>
      </c>
    </row>
    <row r="119" spans="1:6" ht="16.5" hidden="1">
      <c r="A119" s="17">
        <v>109</v>
      </c>
      <c r="B119" s="18" t="s">
        <v>1122</v>
      </c>
      <c r="C119" s="19" t="s">
        <v>1094</v>
      </c>
      <c r="D119" s="26">
        <v>150.4</v>
      </c>
      <c r="E119" s="21"/>
      <c r="F119" s="21">
        <f t="shared" si="3"/>
        <v>0</v>
      </c>
    </row>
    <row r="120" spans="1:6" ht="16.5" hidden="1">
      <c r="A120" s="17">
        <v>110</v>
      </c>
      <c r="B120" s="18" t="s">
        <v>1123</v>
      </c>
      <c r="C120" s="19" t="s">
        <v>1094</v>
      </c>
      <c r="D120" s="26">
        <v>168.23</v>
      </c>
      <c r="E120" s="21"/>
      <c r="F120" s="21">
        <f t="shared" si="3"/>
        <v>0</v>
      </c>
    </row>
    <row r="121" spans="1:6" ht="16.5" hidden="1">
      <c r="A121" s="17">
        <v>111</v>
      </c>
      <c r="B121" s="18" t="s">
        <v>1124</v>
      </c>
      <c r="C121" s="19" t="s">
        <v>1094</v>
      </c>
      <c r="D121" s="26">
        <v>147.65</v>
      </c>
      <c r="E121" s="21"/>
      <c r="F121" s="21">
        <f t="shared" si="3"/>
        <v>0</v>
      </c>
    </row>
    <row r="122" spans="1:6" ht="16.5" hidden="1">
      <c r="A122" s="17">
        <v>112</v>
      </c>
      <c r="B122" s="18" t="s">
        <v>992</v>
      </c>
      <c r="C122" s="19" t="s">
        <v>13</v>
      </c>
      <c r="D122" s="26">
        <v>380.92</v>
      </c>
      <c r="E122" s="21"/>
      <c r="F122" s="21">
        <f t="shared" si="3"/>
        <v>0</v>
      </c>
    </row>
    <row r="123" spans="1:6" ht="16.5">
      <c r="A123" s="17">
        <v>113</v>
      </c>
      <c r="B123" s="36" t="s">
        <v>1129</v>
      </c>
      <c r="C123" s="19" t="s">
        <v>1094</v>
      </c>
      <c r="D123" s="26">
        <v>9.82</v>
      </c>
      <c r="E123" s="21">
        <v>5</v>
      </c>
      <c r="F123" s="21">
        <f t="shared" si="3"/>
        <v>49.1</v>
      </c>
    </row>
    <row r="124" spans="1:6" ht="16.5">
      <c r="A124" s="17">
        <v>114</v>
      </c>
      <c r="B124" s="36" t="s">
        <v>993</v>
      </c>
      <c r="C124" s="19" t="s">
        <v>13</v>
      </c>
      <c r="D124" s="26">
        <v>25.75</v>
      </c>
      <c r="E124" s="21"/>
      <c r="F124" s="21">
        <f t="shared" si="3"/>
        <v>0</v>
      </c>
    </row>
    <row r="125" spans="1:6" ht="33">
      <c r="A125" s="17">
        <v>115</v>
      </c>
      <c r="B125" s="36" t="s">
        <v>1130</v>
      </c>
      <c r="C125" s="19" t="s">
        <v>1094</v>
      </c>
      <c r="D125" s="26">
        <v>11.4</v>
      </c>
      <c r="E125" s="21">
        <v>4</v>
      </c>
      <c r="F125" s="21">
        <f t="shared" si="3"/>
        <v>45.6</v>
      </c>
    </row>
    <row r="126" spans="1:6" ht="16.5" hidden="1">
      <c r="A126" s="17">
        <v>116</v>
      </c>
      <c r="B126" s="36" t="s">
        <v>1131</v>
      </c>
      <c r="C126" s="19" t="s">
        <v>1094</v>
      </c>
      <c r="D126" s="26">
        <v>13.63</v>
      </c>
      <c r="E126" s="21"/>
      <c r="F126" s="21">
        <f t="shared" si="3"/>
        <v>0</v>
      </c>
    </row>
    <row r="127" spans="1:6" ht="33" hidden="1">
      <c r="A127" s="17">
        <v>117</v>
      </c>
      <c r="B127" s="18" t="s">
        <v>1132</v>
      </c>
      <c r="C127" s="19" t="s">
        <v>1094</v>
      </c>
      <c r="D127" s="26">
        <v>17.74</v>
      </c>
      <c r="E127" s="21"/>
      <c r="F127" s="21">
        <f t="shared" si="3"/>
        <v>0</v>
      </c>
    </row>
    <row r="128" spans="1:6" ht="16.5" hidden="1">
      <c r="A128" s="17">
        <v>118</v>
      </c>
      <c r="B128" s="18" t="s">
        <v>1109</v>
      </c>
      <c r="C128" s="19" t="s">
        <v>1117</v>
      </c>
      <c r="D128" s="26">
        <v>0.26</v>
      </c>
      <c r="E128" s="21"/>
      <c r="F128" s="21">
        <f t="shared" si="3"/>
        <v>0</v>
      </c>
    </row>
    <row r="129" spans="1:6" ht="33">
      <c r="A129" s="17">
        <v>119</v>
      </c>
      <c r="B129" s="18" t="s">
        <v>1110</v>
      </c>
      <c r="C129" s="19" t="s">
        <v>82</v>
      </c>
      <c r="D129" s="26">
        <v>1.84</v>
      </c>
      <c r="E129" s="21">
        <v>30</v>
      </c>
      <c r="F129" s="21">
        <f t="shared" si="3"/>
        <v>55.2</v>
      </c>
    </row>
    <row r="130" spans="1:6" ht="16.5" hidden="1">
      <c r="A130" s="17">
        <v>120</v>
      </c>
      <c r="B130" s="18" t="s">
        <v>1111</v>
      </c>
      <c r="C130" s="19" t="s">
        <v>82</v>
      </c>
      <c r="D130" s="26">
        <v>2.46</v>
      </c>
      <c r="E130" s="21"/>
      <c r="F130" s="21">
        <f t="shared" si="3"/>
        <v>0</v>
      </c>
    </row>
    <row r="131" spans="1:6" ht="16.5" hidden="1">
      <c r="A131" s="17">
        <v>121</v>
      </c>
      <c r="B131" s="18" t="s">
        <v>1112</v>
      </c>
      <c r="C131" s="19" t="s">
        <v>82</v>
      </c>
      <c r="D131" s="26">
        <v>4.03</v>
      </c>
      <c r="E131" s="21"/>
      <c r="F131" s="21">
        <f t="shared" si="3"/>
        <v>0</v>
      </c>
    </row>
    <row r="132" spans="1:6" ht="16.5" hidden="1">
      <c r="A132" s="17">
        <v>122</v>
      </c>
      <c r="B132" s="18" t="s">
        <v>1113</v>
      </c>
      <c r="C132" s="19" t="s">
        <v>82</v>
      </c>
      <c r="D132" s="26">
        <v>8.44</v>
      </c>
      <c r="E132" s="21"/>
      <c r="F132" s="21">
        <f t="shared" si="3"/>
        <v>0</v>
      </c>
    </row>
    <row r="133" spans="1:6" ht="16.5">
      <c r="A133" s="17">
        <v>123</v>
      </c>
      <c r="B133" s="32" t="s">
        <v>1114</v>
      </c>
      <c r="C133" s="19" t="s">
        <v>82</v>
      </c>
      <c r="D133" s="26">
        <v>9.79</v>
      </c>
      <c r="E133" s="21">
        <v>24</v>
      </c>
      <c r="F133" s="21">
        <f t="shared" si="3"/>
        <v>234.95999999999998</v>
      </c>
    </row>
    <row r="134" spans="1:6" ht="16.5" hidden="1">
      <c r="A134" s="17">
        <v>124</v>
      </c>
      <c r="B134" s="32" t="s">
        <v>1115</v>
      </c>
      <c r="C134" s="19" t="s">
        <v>82</v>
      </c>
      <c r="D134" s="26">
        <v>11.81</v>
      </c>
      <c r="E134" s="21"/>
      <c r="F134" s="21">
        <f t="shared" si="3"/>
        <v>0</v>
      </c>
    </row>
    <row r="135" spans="1:6" ht="16.5" hidden="1">
      <c r="A135" s="17">
        <v>125</v>
      </c>
      <c r="B135" s="36" t="s">
        <v>1116</v>
      </c>
      <c r="C135" s="19" t="s">
        <v>82</v>
      </c>
      <c r="D135" s="26">
        <v>15.32</v>
      </c>
      <c r="E135" s="21"/>
      <c r="F135" s="21">
        <f t="shared" si="3"/>
        <v>0</v>
      </c>
    </row>
    <row r="136" spans="1:6" ht="16.5" hidden="1">
      <c r="A136" s="17">
        <v>126</v>
      </c>
      <c r="B136" s="36" t="s">
        <v>1051</v>
      </c>
      <c r="C136" s="19" t="s">
        <v>82</v>
      </c>
      <c r="D136" s="26">
        <v>0.68</v>
      </c>
      <c r="E136" s="21"/>
      <c r="F136" s="21">
        <f t="shared" si="3"/>
        <v>0</v>
      </c>
    </row>
    <row r="137" spans="1:6" ht="16.5">
      <c r="A137" s="17">
        <v>127</v>
      </c>
      <c r="B137" s="36" t="s">
        <v>1118</v>
      </c>
      <c r="C137" s="19" t="s">
        <v>82</v>
      </c>
      <c r="D137" s="26">
        <v>0.91</v>
      </c>
      <c r="E137" s="21">
        <v>40</v>
      </c>
      <c r="F137" s="21">
        <f t="shared" si="3"/>
        <v>36.4</v>
      </c>
    </row>
    <row r="138" spans="1:6" ht="16.5" hidden="1">
      <c r="A138" s="17">
        <v>128</v>
      </c>
      <c r="B138" s="36" t="s">
        <v>1119</v>
      </c>
      <c r="C138" s="19" t="s">
        <v>82</v>
      </c>
      <c r="D138" s="26">
        <v>1.6</v>
      </c>
      <c r="E138" s="21"/>
      <c r="F138" s="21">
        <f t="shared" si="3"/>
        <v>0</v>
      </c>
    </row>
    <row r="139" spans="1:6" ht="16.5" hidden="1">
      <c r="A139" s="17">
        <v>129</v>
      </c>
      <c r="B139" s="36" t="s">
        <v>1120</v>
      </c>
      <c r="C139" s="19" t="s">
        <v>82</v>
      </c>
      <c r="D139" s="26">
        <v>2.36</v>
      </c>
      <c r="E139" s="21"/>
      <c r="F139" s="21">
        <f aca="true" t="shared" si="4" ref="F139:F170">E139*D139</f>
        <v>0</v>
      </c>
    </row>
    <row r="140" spans="1:6" ht="16.5" hidden="1">
      <c r="A140" s="17">
        <v>130</v>
      </c>
      <c r="B140" s="36" t="s">
        <v>1121</v>
      </c>
      <c r="C140" s="19" t="s">
        <v>82</v>
      </c>
      <c r="D140" s="26">
        <v>3.48</v>
      </c>
      <c r="E140" s="21"/>
      <c r="F140" s="21">
        <f t="shared" si="4"/>
        <v>0</v>
      </c>
    </row>
    <row r="141" spans="1:6" ht="16.5" hidden="1">
      <c r="A141" s="17">
        <v>131</v>
      </c>
      <c r="B141" s="36" t="s">
        <v>1133</v>
      </c>
      <c r="C141" s="19" t="s">
        <v>1094</v>
      </c>
      <c r="D141" s="26">
        <v>1.6</v>
      </c>
      <c r="E141" s="21"/>
      <c r="F141" s="21">
        <f t="shared" si="4"/>
        <v>0</v>
      </c>
    </row>
    <row r="142" spans="1:6" ht="16.5" hidden="1">
      <c r="A142" s="17">
        <v>132</v>
      </c>
      <c r="B142" s="36" t="s">
        <v>1134</v>
      </c>
      <c r="C142" s="19" t="s">
        <v>1094</v>
      </c>
      <c r="D142" s="26">
        <v>1.56</v>
      </c>
      <c r="E142" s="21"/>
      <c r="F142" s="21">
        <f t="shared" si="4"/>
        <v>0</v>
      </c>
    </row>
    <row r="143" spans="1:6" ht="16.5">
      <c r="A143" s="17">
        <v>133</v>
      </c>
      <c r="B143" s="36" t="s">
        <v>1135</v>
      </c>
      <c r="C143" s="19" t="s">
        <v>1094</v>
      </c>
      <c r="D143" s="26">
        <v>2.23</v>
      </c>
      <c r="E143" s="21">
        <v>2</v>
      </c>
      <c r="F143" s="21">
        <f t="shared" si="4"/>
        <v>4.46</v>
      </c>
    </row>
    <row r="144" spans="1:6" ht="16.5" hidden="1">
      <c r="A144" s="17">
        <v>134</v>
      </c>
      <c r="B144" s="36" t="s">
        <v>1136</v>
      </c>
      <c r="C144" s="19" t="s">
        <v>1094</v>
      </c>
      <c r="D144" s="26">
        <v>2.31</v>
      </c>
      <c r="E144" s="21"/>
      <c r="F144" s="21">
        <f t="shared" si="4"/>
        <v>0</v>
      </c>
    </row>
    <row r="145" spans="1:6" ht="16.5" hidden="1">
      <c r="A145" s="17">
        <v>135</v>
      </c>
      <c r="B145" s="36" t="s">
        <v>1137</v>
      </c>
      <c r="C145" s="19" t="s">
        <v>1094</v>
      </c>
      <c r="D145" s="26">
        <v>3.11</v>
      </c>
      <c r="E145" s="21"/>
      <c r="F145" s="21">
        <f t="shared" si="4"/>
        <v>0</v>
      </c>
    </row>
    <row r="146" spans="1:6" ht="16.5" hidden="1">
      <c r="A146" s="17">
        <v>136</v>
      </c>
      <c r="B146" s="36" t="s">
        <v>1138</v>
      </c>
      <c r="C146" s="19" t="s">
        <v>1094</v>
      </c>
      <c r="D146" s="26">
        <v>3.17</v>
      </c>
      <c r="E146" s="21"/>
      <c r="F146" s="21">
        <f t="shared" si="4"/>
        <v>0</v>
      </c>
    </row>
    <row r="147" spans="1:6" ht="16.5" hidden="1">
      <c r="A147" s="17">
        <v>137</v>
      </c>
      <c r="B147" s="36" t="s">
        <v>1139</v>
      </c>
      <c r="C147" s="19" t="s">
        <v>1094</v>
      </c>
      <c r="D147" s="26">
        <v>3.33</v>
      </c>
      <c r="E147" s="21"/>
      <c r="F147" s="21">
        <f t="shared" si="4"/>
        <v>0</v>
      </c>
    </row>
    <row r="148" spans="1:6" ht="16.5" hidden="1">
      <c r="A148" s="17">
        <v>138</v>
      </c>
      <c r="B148" s="36" t="s">
        <v>1140</v>
      </c>
      <c r="C148" s="19" t="s">
        <v>1094</v>
      </c>
      <c r="D148" s="26">
        <v>3.45</v>
      </c>
      <c r="E148" s="21"/>
      <c r="F148" s="21">
        <f t="shared" si="4"/>
        <v>0</v>
      </c>
    </row>
    <row r="149" spans="1:6" ht="16.5" hidden="1">
      <c r="A149" s="17">
        <v>139</v>
      </c>
      <c r="B149" s="36" t="s">
        <v>1141</v>
      </c>
      <c r="C149" s="19" t="s">
        <v>1094</v>
      </c>
      <c r="D149" s="26">
        <v>3.47</v>
      </c>
      <c r="E149" s="21"/>
      <c r="F149" s="21">
        <f t="shared" si="4"/>
        <v>0</v>
      </c>
    </row>
    <row r="150" spans="1:6" ht="16.5" hidden="1">
      <c r="A150" s="17">
        <v>140</v>
      </c>
      <c r="B150" s="36" t="s">
        <v>1142</v>
      </c>
      <c r="C150" s="19" t="s">
        <v>1094</v>
      </c>
      <c r="D150" s="26">
        <v>3.53</v>
      </c>
      <c r="E150" s="21"/>
      <c r="F150" s="21">
        <f t="shared" si="4"/>
        <v>0</v>
      </c>
    </row>
    <row r="151" spans="1:6" ht="16.5" hidden="1">
      <c r="A151" s="17">
        <v>141</v>
      </c>
      <c r="B151" s="36" t="s">
        <v>1143</v>
      </c>
      <c r="C151" s="19" t="s">
        <v>1094</v>
      </c>
      <c r="D151" s="26">
        <v>3.64</v>
      </c>
      <c r="E151" s="21"/>
      <c r="F151" s="21">
        <f t="shared" si="4"/>
        <v>0</v>
      </c>
    </row>
    <row r="152" spans="1:6" ht="16.5" hidden="1">
      <c r="A152" s="17">
        <v>142</v>
      </c>
      <c r="B152" s="36" t="s">
        <v>1144</v>
      </c>
      <c r="C152" s="19" t="s">
        <v>1094</v>
      </c>
      <c r="D152" s="26">
        <v>4.9</v>
      </c>
      <c r="E152" s="21"/>
      <c r="F152" s="21">
        <f t="shared" si="4"/>
        <v>0</v>
      </c>
    </row>
    <row r="153" spans="1:6" ht="33">
      <c r="A153" s="17">
        <v>143</v>
      </c>
      <c r="B153" s="36" t="s">
        <v>1394</v>
      </c>
      <c r="C153" s="19" t="s">
        <v>1094</v>
      </c>
      <c r="D153" s="26">
        <v>6.75</v>
      </c>
      <c r="E153" s="21">
        <v>3</v>
      </c>
      <c r="F153" s="21">
        <f t="shared" si="4"/>
        <v>20.25</v>
      </c>
    </row>
    <row r="154" spans="1:6" ht="33" hidden="1">
      <c r="A154" s="17">
        <v>144</v>
      </c>
      <c r="B154" s="36" t="s">
        <v>1395</v>
      </c>
      <c r="C154" s="19" t="s">
        <v>1094</v>
      </c>
      <c r="D154" s="26">
        <v>9.43</v>
      </c>
      <c r="E154" s="21"/>
      <c r="F154" s="21">
        <f t="shared" si="4"/>
        <v>0</v>
      </c>
    </row>
    <row r="155" spans="1:6" ht="16.5" hidden="1">
      <c r="A155" s="17">
        <v>145</v>
      </c>
      <c r="B155" s="36" t="s">
        <v>969</v>
      </c>
      <c r="C155" s="19" t="s">
        <v>13</v>
      </c>
      <c r="D155" s="26">
        <v>9.7</v>
      </c>
      <c r="E155" s="21"/>
      <c r="F155" s="21">
        <f t="shared" si="4"/>
        <v>0</v>
      </c>
    </row>
    <row r="156" spans="1:6" ht="16.5" hidden="1">
      <c r="A156" s="17">
        <v>146</v>
      </c>
      <c r="B156" s="36" t="s">
        <v>970</v>
      </c>
      <c r="C156" s="19" t="s">
        <v>13</v>
      </c>
      <c r="D156" s="26">
        <v>5.47</v>
      </c>
      <c r="E156" s="21"/>
      <c r="F156" s="21">
        <f t="shared" si="4"/>
        <v>0</v>
      </c>
    </row>
    <row r="157" spans="1:6" ht="33">
      <c r="A157" s="17">
        <v>147</v>
      </c>
      <c r="B157" s="36" t="s">
        <v>1396</v>
      </c>
      <c r="C157" s="19" t="s">
        <v>1094</v>
      </c>
      <c r="D157" s="26">
        <v>8.76</v>
      </c>
      <c r="E157" s="21">
        <v>9</v>
      </c>
      <c r="F157" s="21">
        <f t="shared" si="4"/>
        <v>78.84</v>
      </c>
    </row>
    <row r="158" spans="1:6" ht="33">
      <c r="A158" s="17">
        <v>148</v>
      </c>
      <c r="B158" s="34" t="s">
        <v>190</v>
      </c>
      <c r="C158" s="19" t="s">
        <v>13</v>
      </c>
      <c r="D158" s="26">
        <v>1084.91</v>
      </c>
      <c r="E158" s="21"/>
      <c r="F158" s="21">
        <f t="shared" si="4"/>
        <v>0</v>
      </c>
    </row>
    <row r="159" spans="1:6" ht="33">
      <c r="A159" s="17">
        <v>149</v>
      </c>
      <c r="B159" s="34" t="s">
        <v>192</v>
      </c>
      <c r="C159" s="19" t="s">
        <v>13</v>
      </c>
      <c r="D159" s="26">
        <v>1284.05</v>
      </c>
      <c r="E159" s="21">
        <v>1</v>
      </c>
      <c r="F159" s="21">
        <f t="shared" si="4"/>
        <v>1284.05</v>
      </c>
    </row>
    <row r="160" spans="1:7" ht="33">
      <c r="A160" s="119">
        <v>150</v>
      </c>
      <c r="B160" s="125" t="s">
        <v>194</v>
      </c>
      <c r="C160" s="121" t="s">
        <v>13</v>
      </c>
      <c r="D160" s="122">
        <v>1464.58</v>
      </c>
      <c r="E160" s="123">
        <v>3</v>
      </c>
      <c r="F160" s="123">
        <f t="shared" si="4"/>
        <v>4393.74</v>
      </c>
      <c r="G160" s="72">
        <v>5331.64</v>
      </c>
    </row>
    <row r="161" spans="1:6" ht="33" hidden="1">
      <c r="A161" s="17">
        <v>151</v>
      </c>
      <c r="B161" s="34" t="s">
        <v>196</v>
      </c>
      <c r="C161" s="19" t="s">
        <v>13</v>
      </c>
      <c r="D161" s="26">
        <v>1851.33</v>
      </c>
      <c r="E161" s="21"/>
      <c r="F161" s="21">
        <f t="shared" si="4"/>
        <v>0</v>
      </c>
    </row>
    <row r="162" spans="1:6" ht="33" hidden="1">
      <c r="A162" s="17">
        <v>152</v>
      </c>
      <c r="B162" s="34" t="s">
        <v>198</v>
      </c>
      <c r="C162" s="19" t="s">
        <v>13</v>
      </c>
      <c r="D162" s="26">
        <v>2390.17</v>
      </c>
      <c r="E162" s="21"/>
      <c r="F162" s="21">
        <f t="shared" si="4"/>
        <v>0</v>
      </c>
    </row>
    <row r="163" spans="1:6" ht="33" hidden="1">
      <c r="A163" s="17">
        <v>153</v>
      </c>
      <c r="B163" s="34" t="s">
        <v>200</v>
      </c>
      <c r="C163" s="19" t="s">
        <v>13</v>
      </c>
      <c r="D163" s="26">
        <v>2692.4</v>
      </c>
      <c r="E163" s="21"/>
      <c r="F163" s="21">
        <f t="shared" si="4"/>
        <v>0</v>
      </c>
    </row>
    <row r="164" spans="1:6" ht="33" hidden="1">
      <c r="A164" s="17">
        <v>154</v>
      </c>
      <c r="B164" s="34" t="s">
        <v>202</v>
      </c>
      <c r="C164" s="19" t="s">
        <v>13</v>
      </c>
      <c r="D164" s="26">
        <v>3479.68</v>
      </c>
      <c r="E164" s="21"/>
      <c r="F164" s="21">
        <f t="shared" si="4"/>
        <v>0</v>
      </c>
    </row>
    <row r="165" spans="1:6" ht="33">
      <c r="A165" s="17">
        <v>155</v>
      </c>
      <c r="B165" s="34" t="s">
        <v>206</v>
      </c>
      <c r="C165" s="19" t="s">
        <v>82</v>
      </c>
      <c r="D165" s="26">
        <v>2.02</v>
      </c>
      <c r="E165" s="21">
        <v>12</v>
      </c>
      <c r="F165" s="21">
        <f t="shared" si="4"/>
        <v>24.240000000000002</v>
      </c>
    </row>
    <row r="166" spans="1:6" ht="16.5">
      <c r="A166" s="17">
        <v>156</v>
      </c>
      <c r="B166" s="32" t="s">
        <v>208</v>
      </c>
      <c r="C166" s="19" t="s">
        <v>13</v>
      </c>
      <c r="D166" s="26">
        <v>0.78</v>
      </c>
      <c r="E166" s="21">
        <v>12</v>
      </c>
      <c r="F166" s="21">
        <f t="shared" si="4"/>
        <v>9.36</v>
      </c>
    </row>
    <row r="167" spans="1:6" ht="16.5">
      <c r="A167" s="17">
        <v>157</v>
      </c>
      <c r="B167" s="34" t="s">
        <v>1015</v>
      </c>
      <c r="C167" s="19" t="s">
        <v>1348</v>
      </c>
      <c r="D167" s="26">
        <v>8.95</v>
      </c>
      <c r="E167" s="21"/>
      <c r="F167" s="21">
        <f t="shared" si="4"/>
        <v>0</v>
      </c>
    </row>
    <row r="168" spans="1:6" ht="33">
      <c r="A168" s="17">
        <v>158</v>
      </c>
      <c r="B168" s="34" t="s">
        <v>1398</v>
      </c>
      <c r="C168" s="19" t="s">
        <v>1094</v>
      </c>
      <c r="D168" s="26">
        <v>11.52</v>
      </c>
      <c r="E168" s="21">
        <v>19</v>
      </c>
      <c r="F168" s="21">
        <f t="shared" si="4"/>
        <v>218.88</v>
      </c>
    </row>
    <row r="169" spans="1:6" ht="16.5">
      <c r="A169" s="17">
        <v>159</v>
      </c>
      <c r="B169" s="34" t="s">
        <v>211</v>
      </c>
      <c r="C169" s="19" t="s">
        <v>13</v>
      </c>
      <c r="D169" s="26">
        <v>14.74</v>
      </c>
      <c r="E169" s="21">
        <v>4</v>
      </c>
      <c r="F169" s="21">
        <f t="shared" si="4"/>
        <v>58.96</v>
      </c>
    </row>
    <row r="170" spans="1:6" ht="16.5">
      <c r="A170" s="17">
        <v>160</v>
      </c>
      <c r="B170" s="34" t="s">
        <v>1016</v>
      </c>
      <c r="C170" s="19" t="s">
        <v>13</v>
      </c>
      <c r="D170" s="26">
        <v>1.7</v>
      </c>
      <c r="E170" s="21">
        <v>15</v>
      </c>
      <c r="F170" s="21">
        <f t="shared" si="4"/>
        <v>25.5</v>
      </c>
    </row>
    <row r="171" spans="1:6" ht="33" hidden="1">
      <c r="A171" s="17">
        <v>161</v>
      </c>
      <c r="B171" s="24" t="s">
        <v>1053</v>
      </c>
      <c r="C171" s="19" t="s">
        <v>13</v>
      </c>
      <c r="D171" s="26">
        <v>122.01</v>
      </c>
      <c r="E171" s="21"/>
      <c r="F171" s="21">
        <f aca="true" t="shared" si="5" ref="F171:F201">E171*D171</f>
        <v>0</v>
      </c>
    </row>
    <row r="172" spans="1:7" ht="49.5">
      <c r="A172" s="119">
        <v>162</v>
      </c>
      <c r="B172" s="124" t="s">
        <v>1054</v>
      </c>
      <c r="C172" s="121" t="s">
        <v>13</v>
      </c>
      <c r="D172" s="122">
        <v>138.47</v>
      </c>
      <c r="E172" s="123">
        <v>6</v>
      </c>
      <c r="F172" s="123">
        <f t="shared" si="5"/>
        <v>830.8199999999999</v>
      </c>
      <c r="G172" s="72">
        <v>480.04</v>
      </c>
    </row>
    <row r="173" spans="1:6" ht="33" hidden="1">
      <c r="A173" s="17">
        <v>163</v>
      </c>
      <c r="B173" s="24" t="s">
        <v>1170</v>
      </c>
      <c r="C173" s="19" t="s">
        <v>1094</v>
      </c>
      <c r="D173" s="26">
        <v>165.95</v>
      </c>
      <c r="E173" s="21"/>
      <c r="F173" s="21">
        <f t="shared" si="5"/>
        <v>0</v>
      </c>
    </row>
    <row r="174" spans="1:6" ht="33" hidden="1">
      <c r="A174" s="17">
        <v>164</v>
      </c>
      <c r="B174" s="24" t="s">
        <v>1171</v>
      </c>
      <c r="C174" s="19" t="s">
        <v>1094</v>
      </c>
      <c r="D174" s="26">
        <v>188.5</v>
      </c>
      <c r="E174" s="21"/>
      <c r="F174" s="21">
        <f t="shared" si="5"/>
        <v>0</v>
      </c>
    </row>
    <row r="175" spans="1:6" ht="33">
      <c r="A175" s="17">
        <v>165</v>
      </c>
      <c r="B175" s="24" t="s">
        <v>1055</v>
      </c>
      <c r="C175" s="19" t="s">
        <v>13</v>
      </c>
      <c r="D175" s="26">
        <v>2.62</v>
      </c>
      <c r="E175" s="21">
        <v>12</v>
      </c>
      <c r="F175" s="21">
        <f t="shared" si="5"/>
        <v>31.44</v>
      </c>
    </row>
    <row r="176" spans="1:6" ht="33">
      <c r="A176" s="17">
        <v>166</v>
      </c>
      <c r="B176" s="34" t="s">
        <v>1056</v>
      </c>
      <c r="C176" s="19" t="s">
        <v>82</v>
      </c>
      <c r="D176" s="26">
        <v>2.64</v>
      </c>
      <c r="E176" s="21">
        <v>18</v>
      </c>
      <c r="F176" s="21">
        <f t="shared" si="5"/>
        <v>47.52</v>
      </c>
    </row>
    <row r="177" spans="1:6" ht="16.5">
      <c r="A177" s="17">
        <v>167</v>
      </c>
      <c r="B177" s="34" t="s">
        <v>225</v>
      </c>
      <c r="C177" s="19" t="s">
        <v>13</v>
      </c>
      <c r="D177" s="26">
        <v>0.95</v>
      </c>
      <c r="E177" s="21">
        <v>15</v>
      </c>
      <c r="F177" s="21">
        <f t="shared" si="5"/>
        <v>14.25</v>
      </c>
    </row>
    <row r="178" spans="1:6" ht="16.5">
      <c r="A178" s="17">
        <v>168</v>
      </c>
      <c r="B178" s="34" t="s">
        <v>227</v>
      </c>
      <c r="C178" s="19" t="s">
        <v>13</v>
      </c>
      <c r="D178" s="26">
        <v>1.85</v>
      </c>
      <c r="E178" s="21">
        <v>30</v>
      </c>
      <c r="F178" s="21">
        <f t="shared" si="5"/>
        <v>55.5</v>
      </c>
    </row>
    <row r="179" spans="1:6" ht="16.5">
      <c r="A179" s="17">
        <v>169</v>
      </c>
      <c r="B179" s="30" t="s">
        <v>999</v>
      </c>
      <c r="C179" s="19" t="s">
        <v>13</v>
      </c>
      <c r="D179" s="26">
        <v>0.31</v>
      </c>
      <c r="E179" s="21">
        <v>15</v>
      </c>
      <c r="F179" s="21">
        <f t="shared" si="5"/>
        <v>4.65</v>
      </c>
    </row>
    <row r="180" spans="1:6" ht="16.5">
      <c r="A180" s="17">
        <v>170</v>
      </c>
      <c r="B180" s="30" t="s">
        <v>1000</v>
      </c>
      <c r="C180" s="19" t="s">
        <v>13</v>
      </c>
      <c r="D180" s="26">
        <v>1.04</v>
      </c>
      <c r="E180" s="21">
        <v>15</v>
      </c>
      <c r="F180" s="21">
        <f t="shared" si="5"/>
        <v>15.600000000000001</v>
      </c>
    </row>
    <row r="181" spans="1:6" ht="33">
      <c r="A181" s="17">
        <v>171</v>
      </c>
      <c r="B181" s="24" t="s">
        <v>1001</v>
      </c>
      <c r="C181" s="19" t="s">
        <v>13</v>
      </c>
      <c r="D181" s="26">
        <v>2.7</v>
      </c>
      <c r="E181" s="21">
        <v>45</v>
      </c>
      <c r="F181" s="21">
        <f t="shared" si="5"/>
        <v>121.50000000000001</v>
      </c>
    </row>
    <row r="182" spans="1:6" ht="16.5">
      <c r="A182" s="17">
        <v>172</v>
      </c>
      <c r="B182" s="30" t="s">
        <v>1002</v>
      </c>
      <c r="C182" s="19" t="s">
        <v>13</v>
      </c>
      <c r="D182" s="26">
        <v>3.48</v>
      </c>
      <c r="E182" s="21">
        <v>30</v>
      </c>
      <c r="F182" s="21">
        <f t="shared" si="5"/>
        <v>104.4</v>
      </c>
    </row>
    <row r="183" spans="1:6" ht="16.5">
      <c r="A183" s="17">
        <v>173</v>
      </c>
      <c r="B183" s="36" t="s">
        <v>1003</v>
      </c>
      <c r="C183" s="19" t="s">
        <v>13</v>
      </c>
      <c r="D183" s="26">
        <v>0.62</v>
      </c>
      <c r="E183" s="21">
        <v>30</v>
      </c>
      <c r="F183" s="21">
        <f t="shared" si="5"/>
        <v>18.6</v>
      </c>
    </row>
    <row r="184" spans="1:6" ht="16.5">
      <c r="A184" s="17">
        <v>174</v>
      </c>
      <c r="B184" s="36" t="s">
        <v>1004</v>
      </c>
      <c r="C184" s="19" t="s">
        <v>13</v>
      </c>
      <c r="D184" s="26">
        <v>23.58</v>
      </c>
      <c r="E184" s="21"/>
      <c r="F184" s="21">
        <f t="shared" si="5"/>
        <v>0</v>
      </c>
    </row>
    <row r="185" spans="1:7" ht="33">
      <c r="A185" s="119">
        <v>175</v>
      </c>
      <c r="B185" s="125" t="s">
        <v>998</v>
      </c>
      <c r="C185" s="121" t="s">
        <v>82</v>
      </c>
      <c r="D185" s="122">
        <v>1.77</v>
      </c>
      <c r="E185" s="123">
        <v>1300</v>
      </c>
      <c r="F185" s="123">
        <f t="shared" si="5"/>
        <v>2301</v>
      </c>
      <c r="G185" s="72">
        <v>2142.44</v>
      </c>
    </row>
    <row r="186" spans="1:6" ht="33">
      <c r="A186" s="17">
        <v>176</v>
      </c>
      <c r="B186" s="36" t="s">
        <v>1005</v>
      </c>
      <c r="C186" s="19" t="s">
        <v>82</v>
      </c>
      <c r="D186" s="26">
        <v>2.17</v>
      </c>
      <c r="E186" s="21"/>
      <c r="F186" s="21">
        <f t="shared" si="5"/>
        <v>0</v>
      </c>
    </row>
    <row r="187" spans="1:6" ht="33">
      <c r="A187" s="17">
        <v>177</v>
      </c>
      <c r="B187" s="24" t="s">
        <v>996</v>
      </c>
      <c r="C187" s="19" t="s">
        <v>13</v>
      </c>
      <c r="D187" s="26">
        <v>24.96</v>
      </c>
      <c r="E187" s="21">
        <v>15</v>
      </c>
      <c r="F187" s="21">
        <f t="shared" si="5"/>
        <v>374.40000000000003</v>
      </c>
    </row>
    <row r="188" spans="1:6" ht="16.5">
      <c r="A188" s="17">
        <v>178</v>
      </c>
      <c r="B188" s="24" t="s">
        <v>997</v>
      </c>
      <c r="C188" s="19" t="s">
        <v>13</v>
      </c>
      <c r="D188" s="26">
        <v>10.92</v>
      </c>
      <c r="E188" s="21">
        <v>15</v>
      </c>
      <c r="F188" s="21">
        <f t="shared" si="5"/>
        <v>163.8</v>
      </c>
    </row>
    <row r="189" spans="1:6" ht="132">
      <c r="A189" s="17">
        <v>179</v>
      </c>
      <c r="B189" s="24" t="s">
        <v>1017</v>
      </c>
      <c r="C189" s="19" t="s">
        <v>13</v>
      </c>
      <c r="D189" s="26">
        <v>162.76</v>
      </c>
      <c r="E189" s="21">
        <v>1</v>
      </c>
      <c r="F189" s="21">
        <f t="shared" si="5"/>
        <v>162.76</v>
      </c>
    </row>
    <row r="190" spans="1:6" ht="16.5">
      <c r="A190" s="17">
        <v>180</v>
      </c>
      <c r="B190" s="24" t="s">
        <v>1011</v>
      </c>
      <c r="C190" s="19" t="s">
        <v>13</v>
      </c>
      <c r="D190" s="26">
        <v>0.05</v>
      </c>
      <c r="E190" s="21">
        <v>45</v>
      </c>
      <c r="F190" s="21">
        <f t="shared" si="5"/>
        <v>2.25</v>
      </c>
    </row>
    <row r="191" spans="1:6" ht="16.5">
      <c r="A191" s="17">
        <v>181</v>
      </c>
      <c r="B191" s="24" t="s">
        <v>1012</v>
      </c>
      <c r="C191" s="19" t="s">
        <v>13</v>
      </c>
      <c r="D191" s="26">
        <v>0.04</v>
      </c>
      <c r="E191" s="21"/>
      <c r="F191" s="21">
        <f t="shared" si="5"/>
        <v>0</v>
      </c>
    </row>
    <row r="192" spans="1:6" ht="16.5">
      <c r="A192" s="17">
        <v>182</v>
      </c>
      <c r="B192" s="24" t="s">
        <v>1013</v>
      </c>
      <c r="C192" s="19" t="s">
        <v>13</v>
      </c>
      <c r="D192" s="26">
        <v>0.02</v>
      </c>
      <c r="E192" s="21">
        <v>45</v>
      </c>
      <c r="F192" s="21">
        <f t="shared" si="5"/>
        <v>0.9</v>
      </c>
    </row>
    <row r="193" spans="1:6" ht="16.5">
      <c r="A193" s="17">
        <v>183</v>
      </c>
      <c r="B193" s="24" t="s">
        <v>1014</v>
      </c>
      <c r="C193" s="19" t="s">
        <v>13</v>
      </c>
      <c r="D193" s="26">
        <v>0.08</v>
      </c>
      <c r="E193" s="21"/>
      <c r="F193" s="21">
        <f t="shared" si="5"/>
        <v>0</v>
      </c>
    </row>
    <row r="194" spans="1:6" ht="16.5">
      <c r="A194" s="17">
        <v>184</v>
      </c>
      <c r="B194" s="24" t="s">
        <v>1010</v>
      </c>
      <c r="C194" s="19" t="s">
        <v>13</v>
      </c>
      <c r="D194" s="26">
        <v>0.24</v>
      </c>
      <c r="E194" s="21">
        <v>30</v>
      </c>
      <c r="F194" s="21">
        <f t="shared" si="5"/>
        <v>7.199999999999999</v>
      </c>
    </row>
    <row r="195" spans="1:6" ht="16.5">
      <c r="A195" s="17">
        <v>185</v>
      </c>
      <c r="B195" s="24" t="s">
        <v>1007</v>
      </c>
      <c r="C195" s="19" t="s">
        <v>13</v>
      </c>
      <c r="D195" s="26">
        <v>2.43</v>
      </c>
      <c r="E195" s="21">
        <v>15</v>
      </c>
      <c r="F195" s="21">
        <f t="shared" si="5"/>
        <v>36.45</v>
      </c>
    </row>
    <row r="196" spans="1:6" ht="16.5">
      <c r="A196" s="17">
        <v>186</v>
      </c>
      <c r="B196" s="24" t="s">
        <v>1397</v>
      </c>
      <c r="C196" s="19" t="s">
        <v>13</v>
      </c>
      <c r="D196" s="26">
        <v>0.35</v>
      </c>
      <c r="E196" s="21">
        <v>15</v>
      </c>
      <c r="F196" s="21">
        <f t="shared" si="5"/>
        <v>5.25</v>
      </c>
    </row>
    <row r="197" spans="1:6" ht="16.5">
      <c r="A197" s="17">
        <v>187</v>
      </c>
      <c r="B197" s="24" t="s">
        <v>1009</v>
      </c>
      <c r="C197" s="19" t="s">
        <v>13</v>
      </c>
      <c r="D197" s="26">
        <v>0.27</v>
      </c>
      <c r="E197" s="21">
        <v>15</v>
      </c>
      <c r="F197" s="21">
        <f t="shared" si="5"/>
        <v>4.050000000000001</v>
      </c>
    </row>
    <row r="198" spans="1:7" ht="16.5">
      <c r="A198" s="17">
        <v>188</v>
      </c>
      <c r="B198" s="44" t="s">
        <v>1008</v>
      </c>
      <c r="C198" s="19" t="s">
        <v>13</v>
      </c>
      <c r="D198" s="26">
        <v>0.05</v>
      </c>
      <c r="E198" s="21">
        <v>45</v>
      </c>
      <c r="F198" s="21">
        <f t="shared" si="5"/>
        <v>2.25</v>
      </c>
      <c r="G198" s="72">
        <v>9</v>
      </c>
    </row>
    <row r="199" spans="1:6" ht="33" hidden="1">
      <c r="A199" s="17">
        <v>189</v>
      </c>
      <c r="B199" s="18" t="s">
        <v>1020</v>
      </c>
      <c r="C199" s="19" t="s">
        <v>13</v>
      </c>
      <c r="D199" s="26">
        <v>25</v>
      </c>
      <c r="E199" s="21"/>
      <c r="F199" s="21">
        <f t="shared" si="5"/>
        <v>0</v>
      </c>
    </row>
    <row r="200" spans="1:6" ht="33" hidden="1">
      <c r="A200" s="17">
        <v>190</v>
      </c>
      <c r="B200" s="18" t="s">
        <v>1021</v>
      </c>
      <c r="C200" s="19" t="s">
        <v>13</v>
      </c>
      <c r="D200" s="26">
        <v>12.5</v>
      </c>
      <c r="E200" s="21"/>
      <c r="F200" s="21">
        <f t="shared" si="5"/>
        <v>0</v>
      </c>
    </row>
    <row r="201" spans="1:7" ht="33">
      <c r="A201" s="119">
        <v>191</v>
      </c>
      <c r="B201" s="120" t="s">
        <v>1006</v>
      </c>
      <c r="C201" s="121" t="s">
        <v>13</v>
      </c>
      <c r="D201" s="122">
        <v>36.18</v>
      </c>
      <c r="E201" s="123">
        <v>15</v>
      </c>
      <c r="F201" s="123">
        <f t="shared" si="5"/>
        <v>542.7</v>
      </c>
      <c r="G201" s="72">
        <v>244.26</v>
      </c>
    </row>
    <row r="202" spans="1:7" ht="30">
      <c r="A202" s="78" t="s">
        <v>944</v>
      </c>
      <c r="B202" s="186" t="s">
        <v>933</v>
      </c>
      <c r="C202" s="187"/>
      <c r="D202" s="188"/>
      <c r="E202" s="179">
        <f>SUM(F11:F201)</f>
        <v>18798.65</v>
      </c>
      <c r="F202" s="181"/>
      <c r="G202" s="72">
        <v>18799.3</v>
      </c>
    </row>
    <row r="203" spans="2:6" ht="13.5" customHeight="1">
      <c r="B203" s="61"/>
      <c r="C203" s="45"/>
      <c r="D203" s="46"/>
      <c r="E203" s="98"/>
      <c r="F203" s="98"/>
    </row>
    <row r="204" spans="1:7" ht="48" customHeight="1">
      <c r="A204" s="65">
        <v>2</v>
      </c>
      <c r="B204" s="63" t="s">
        <v>932</v>
      </c>
      <c r="C204" s="45"/>
      <c r="D204" s="46"/>
      <c r="E204" s="221" t="str">
        <f>E8</f>
        <v>L/R-D LIMON CENTRAL (SECTOR ESCUELA JOSÉ PERALTA)</v>
      </c>
      <c r="F204" s="222"/>
      <c r="G204" s="126">
        <f>G202-E202</f>
        <v>0.6499999999978172</v>
      </c>
    </row>
    <row r="205" spans="1:6" ht="33">
      <c r="A205" s="17">
        <v>1</v>
      </c>
      <c r="B205" s="85" t="s">
        <v>972</v>
      </c>
      <c r="C205" s="17" t="s">
        <v>1024</v>
      </c>
      <c r="D205" s="26">
        <v>2.09</v>
      </c>
      <c r="E205" s="21">
        <v>1</v>
      </c>
      <c r="F205" s="21">
        <f aca="true" t="shared" si="6" ref="F205:F268">E205*D205</f>
        <v>2.09</v>
      </c>
    </row>
    <row r="206" spans="1:6" ht="33">
      <c r="A206" s="17">
        <v>2</v>
      </c>
      <c r="B206" s="85" t="s">
        <v>973</v>
      </c>
      <c r="C206" s="51" t="s">
        <v>974</v>
      </c>
      <c r="D206" s="26">
        <v>43.22</v>
      </c>
      <c r="E206" s="21">
        <v>1</v>
      </c>
      <c r="F206" s="21">
        <f t="shared" si="6"/>
        <v>43.22</v>
      </c>
    </row>
    <row r="207" spans="1:6" ht="33">
      <c r="A207" s="17">
        <v>3</v>
      </c>
      <c r="B207" s="85" t="s">
        <v>976</v>
      </c>
      <c r="C207" s="51" t="s">
        <v>977</v>
      </c>
      <c r="D207" s="26">
        <v>15.93</v>
      </c>
      <c r="E207" s="21">
        <v>1</v>
      </c>
      <c r="F207" s="21">
        <f t="shared" si="6"/>
        <v>15.93</v>
      </c>
    </row>
    <row r="208" spans="1:6" ht="33">
      <c r="A208" s="17">
        <v>4</v>
      </c>
      <c r="B208" s="85" t="s">
        <v>978</v>
      </c>
      <c r="C208" s="51" t="s">
        <v>13</v>
      </c>
      <c r="D208" s="26">
        <v>5.31</v>
      </c>
      <c r="E208" s="21">
        <v>3</v>
      </c>
      <c r="F208" s="21">
        <f t="shared" si="6"/>
        <v>15.93</v>
      </c>
    </row>
    <row r="209" spans="1:6" ht="16.5">
      <c r="A209" s="17">
        <v>5</v>
      </c>
      <c r="B209" s="85" t="s">
        <v>1337</v>
      </c>
      <c r="C209" s="54" t="s">
        <v>1177</v>
      </c>
      <c r="D209" s="26">
        <v>232.73</v>
      </c>
      <c r="E209" s="21"/>
      <c r="F209" s="21">
        <f t="shared" si="6"/>
        <v>0</v>
      </c>
    </row>
    <row r="210" spans="1:6" ht="16.5" hidden="1">
      <c r="A210" s="17">
        <v>6</v>
      </c>
      <c r="B210" s="85" t="s">
        <v>1338</v>
      </c>
      <c r="C210" s="54" t="s">
        <v>1177</v>
      </c>
      <c r="D210" s="26">
        <v>116.03</v>
      </c>
      <c r="E210" s="21"/>
      <c r="F210" s="21">
        <f t="shared" si="6"/>
        <v>0</v>
      </c>
    </row>
    <row r="211" spans="1:6" ht="16.5" hidden="1">
      <c r="A211" s="17">
        <v>7</v>
      </c>
      <c r="B211" s="85" t="s">
        <v>1339</v>
      </c>
      <c r="C211" s="54" t="s">
        <v>1177</v>
      </c>
      <c r="D211" s="26">
        <v>120.57</v>
      </c>
      <c r="E211" s="21"/>
      <c r="F211" s="21">
        <f t="shared" si="6"/>
        <v>0</v>
      </c>
    </row>
    <row r="212" spans="1:6" ht="16.5" hidden="1">
      <c r="A212" s="17">
        <v>8</v>
      </c>
      <c r="B212" s="85" t="s">
        <v>1340</v>
      </c>
      <c r="C212" s="54" t="s">
        <v>1177</v>
      </c>
      <c r="D212" s="26">
        <v>163.98</v>
      </c>
      <c r="E212" s="21"/>
      <c r="F212" s="21">
        <f t="shared" si="6"/>
        <v>0</v>
      </c>
    </row>
    <row r="213" spans="1:6" ht="16.5">
      <c r="A213" s="17">
        <v>9</v>
      </c>
      <c r="B213" s="85" t="s">
        <v>1209</v>
      </c>
      <c r="C213" s="54" t="s">
        <v>1094</v>
      </c>
      <c r="D213" s="26">
        <v>15.11</v>
      </c>
      <c r="E213" s="21">
        <v>10</v>
      </c>
      <c r="F213" s="21">
        <f t="shared" si="6"/>
        <v>151.1</v>
      </c>
    </row>
    <row r="214" spans="1:6" ht="16.5" hidden="1">
      <c r="A214" s="17">
        <v>10</v>
      </c>
      <c r="B214" s="85" t="s">
        <v>1210</v>
      </c>
      <c r="C214" s="54" t="s">
        <v>1094</v>
      </c>
      <c r="D214" s="26">
        <v>25.18</v>
      </c>
      <c r="E214" s="21"/>
      <c r="F214" s="21">
        <f t="shared" si="6"/>
        <v>0</v>
      </c>
    </row>
    <row r="215" spans="1:6" ht="16.5" hidden="1">
      <c r="A215" s="17">
        <v>11</v>
      </c>
      <c r="B215" s="85" t="s">
        <v>1211</v>
      </c>
      <c r="C215" s="54" t="s">
        <v>1094</v>
      </c>
      <c r="D215" s="26">
        <v>48.74</v>
      </c>
      <c r="E215" s="21"/>
      <c r="F215" s="21">
        <f t="shared" si="6"/>
        <v>0</v>
      </c>
    </row>
    <row r="216" spans="1:6" ht="16.5" hidden="1">
      <c r="A216" s="17">
        <v>12</v>
      </c>
      <c r="B216" s="85" t="s">
        <v>1212</v>
      </c>
      <c r="C216" s="54" t="s">
        <v>1094</v>
      </c>
      <c r="D216" s="26">
        <v>74.91</v>
      </c>
      <c r="E216" s="21"/>
      <c r="F216" s="21">
        <f t="shared" si="6"/>
        <v>0</v>
      </c>
    </row>
    <row r="217" spans="1:6" ht="16.5">
      <c r="A217" s="17">
        <v>13</v>
      </c>
      <c r="B217" s="85" t="s">
        <v>1149</v>
      </c>
      <c r="C217" s="54" t="s">
        <v>13</v>
      </c>
      <c r="D217" s="26">
        <v>31.8</v>
      </c>
      <c r="E217" s="21">
        <v>10</v>
      </c>
      <c r="F217" s="21">
        <f t="shared" si="6"/>
        <v>318</v>
      </c>
    </row>
    <row r="218" spans="1:6" ht="16.5" hidden="1">
      <c r="A218" s="17">
        <v>14</v>
      </c>
      <c r="B218" s="85" t="s">
        <v>1150</v>
      </c>
      <c r="C218" s="54" t="s">
        <v>13</v>
      </c>
      <c r="D218" s="26">
        <v>47.15</v>
      </c>
      <c r="E218" s="21"/>
      <c r="F218" s="21">
        <f t="shared" si="6"/>
        <v>0</v>
      </c>
    </row>
    <row r="219" spans="1:6" ht="16.5" hidden="1">
      <c r="A219" s="17">
        <v>15</v>
      </c>
      <c r="B219" s="85" t="s">
        <v>1151</v>
      </c>
      <c r="C219" s="54" t="s">
        <v>13</v>
      </c>
      <c r="D219" s="26">
        <v>179.27</v>
      </c>
      <c r="E219" s="21"/>
      <c r="F219" s="21">
        <f t="shared" si="6"/>
        <v>0</v>
      </c>
    </row>
    <row r="220" spans="1:6" ht="16.5" hidden="1">
      <c r="A220" s="17">
        <v>16</v>
      </c>
      <c r="B220" s="85" t="s">
        <v>1152</v>
      </c>
      <c r="C220" s="54" t="s">
        <v>13</v>
      </c>
      <c r="D220" s="26">
        <v>252.85</v>
      </c>
      <c r="E220" s="21"/>
      <c r="F220" s="21">
        <f t="shared" si="6"/>
        <v>0</v>
      </c>
    </row>
    <row r="221" spans="1:6" ht="33" hidden="1">
      <c r="A221" s="17">
        <v>17</v>
      </c>
      <c r="B221" s="85" t="s">
        <v>1153</v>
      </c>
      <c r="C221" s="54" t="s">
        <v>13</v>
      </c>
      <c r="D221" s="26">
        <v>59.85</v>
      </c>
      <c r="E221" s="21"/>
      <c r="F221" s="21">
        <f t="shared" si="6"/>
        <v>0</v>
      </c>
    </row>
    <row r="222" spans="1:6" ht="33" hidden="1">
      <c r="A222" s="17">
        <v>18</v>
      </c>
      <c r="B222" s="85" t="s">
        <v>1154</v>
      </c>
      <c r="C222" s="54" t="s">
        <v>13</v>
      </c>
      <c r="D222" s="26">
        <v>64.09</v>
      </c>
      <c r="E222" s="21"/>
      <c r="F222" s="21">
        <f t="shared" si="6"/>
        <v>0</v>
      </c>
    </row>
    <row r="223" spans="1:6" ht="33" hidden="1">
      <c r="A223" s="17">
        <v>19</v>
      </c>
      <c r="B223" s="85" t="s">
        <v>1155</v>
      </c>
      <c r="C223" s="54" t="s">
        <v>13</v>
      </c>
      <c r="D223" s="26">
        <v>96.14</v>
      </c>
      <c r="E223" s="21"/>
      <c r="F223" s="21">
        <f t="shared" si="6"/>
        <v>0</v>
      </c>
    </row>
    <row r="224" spans="1:6" ht="16.5">
      <c r="A224" s="17">
        <v>20</v>
      </c>
      <c r="B224" s="85" t="s">
        <v>1156</v>
      </c>
      <c r="C224" s="54" t="s">
        <v>13</v>
      </c>
      <c r="D224" s="26">
        <v>19.08</v>
      </c>
      <c r="E224" s="21"/>
      <c r="F224" s="21">
        <f t="shared" si="6"/>
        <v>0</v>
      </c>
    </row>
    <row r="225" spans="1:6" ht="16.5" hidden="1">
      <c r="A225" s="17">
        <v>21</v>
      </c>
      <c r="B225" s="85" t="s">
        <v>1157</v>
      </c>
      <c r="C225" s="54" t="s">
        <v>13</v>
      </c>
      <c r="D225" s="26">
        <v>28.29</v>
      </c>
      <c r="E225" s="21"/>
      <c r="F225" s="21">
        <f t="shared" si="6"/>
        <v>0</v>
      </c>
    </row>
    <row r="226" spans="1:6" ht="16.5" hidden="1">
      <c r="A226" s="17">
        <v>22</v>
      </c>
      <c r="B226" s="85" t="s">
        <v>1158</v>
      </c>
      <c r="C226" s="54" t="s">
        <v>13</v>
      </c>
      <c r="D226" s="26">
        <v>107.56</v>
      </c>
      <c r="E226" s="21"/>
      <c r="F226" s="21">
        <f t="shared" si="6"/>
        <v>0</v>
      </c>
    </row>
    <row r="227" spans="1:6" ht="16.5" hidden="1">
      <c r="A227" s="17">
        <v>23</v>
      </c>
      <c r="B227" s="85" t="s">
        <v>1159</v>
      </c>
      <c r="C227" s="54" t="s">
        <v>13</v>
      </c>
      <c r="D227" s="26">
        <v>151.71</v>
      </c>
      <c r="E227" s="21"/>
      <c r="F227" s="21">
        <f t="shared" si="6"/>
        <v>0</v>
      </c>
    </row>
    <row r="228" spans="1:6" ht="33" hidden="1">
      <c r="A228" s="17">
        <v>24</v>
      </c>
      <c r="B228" s="85" t="s">
        <v>1160</v>
      </c>
      <c r="C228" s="54" t="s">
        <v>13</v>
      </c>
      <c r="D228" s="26">
        <v>35.91</v>
      </c>
      <c r="E228" s="21"/>
      <c r="F228" s="21">
        <f t="shared" si="6"/>
        <v>0</v>
      </c>
    </row>
    <row r="229" spans="1:6" ht="16.5" hidden="1">
      <c r="A229" s="17">
        <v>25</v>
      </c>
      <c r="B229" s="85" t="s">
        <v>1351</v>
      </c>
      <c r="C229" s="54" t="s">
        <v>13</v>
      </c>
      <c r="D229" s="26">
        <v>46.91</v>
      </c>
      <c r="E229" s="21"/>
      <c r="F229" s="21">
        <f t="shared" si="6"/>
        <v>0</v>
      </c>
    </row>
    <row r="230" spans="1:6" ht="16.5" hidden="1">
      <c r="A230" s="17">
        <v>26</v>
      </c>
      <c r="B230" s="85" t="s">
        <v>1352</v>
      </c>
      <c r="C230" s="54" t="s">
        <v>13</v>
      </c>
      <c r="D230" s="26">
        <v>62.26</v>
      </c>
      <c r="E230" s="21"/>
      <c r="F230" s="21">
        <f t="shared" si="6"/>
        <v>0</v>
      </c>
    </row>
    <row r="231" spans="1:6" ht="16.5" hidden="1">
      <c r="A231" s="17">
        <v>27</v>
      </c>
      <c r="B231" s="85" t="s">
        <v>1353</v>
      </c>
      <c r="C231" s="54" t="s">
        <v>13</v>
      </c>
      <c r="D231" s="26">
        <v>194.38</v>
      </c>
      <c r="E231" s="21"/>
      <c r="F231" s="21">
        <f t="shared" si="6"/>
        <v>0</v>
      </c>
    </row>
    <row r="232" spans="1:6" ht="16.5" hidden="1">
      <c r="A232" s="17">
        <v>28</v>
      </c>
      <c r="B232" s="85" t="s">
        <v>1354</v>
      </c>
      <c r="C232" s="54" t="s">
        <v>13</v>
      </c>
      <c r="D232" s="26">
        <v>267.96</v>
      </c>
      <c r="E232" s="21"/>
      <c r="F232" s="21">
        <f t="shared" si="6"/>
        <v>0</v>
      </c>
    </row>
    <row r="233" spans="1:6" ht="16.5">
      <c r="A233" s="17">
        <v>29</v>
      </c>
      <c r="B233" s="24" t="s">
        <v>1205</v>
      </c>
      <c r="C233" s="54" t="s">
        <v>1094</v>
      </c>
      <c r="D233" s="26">
        <v>15.11</v>
      </c>
      <c r="E233" s="21">
        <v>10</v>
      </c>
      <c r="F233" s="21">
        <f t="shared" si="6"/>
        <v>151.1</v>
      </c>
    </row>
    <row r="234" spans="1:6" ht="16.5" hidden="1">
      <c r="A234" s="17">
        <v>30</v>
      </c>
      <c r="B234" s="24" t="s">
        <v>1206</v>
      </c>
      <c r="C234" s="54" t="s">
        <v>1094</v>
      </c>
      <c r="D234" s="26">
        <v>25.18</v>
      </c>
      <c r="E234" s="21"/>
      <c r="F234" s="21">
        <f t="shared" si="6"/>
        <v>0</v>
      </c>
    </row>
    <row r="235" spans="1:6" ht="16.5" hidden="1">
      <c r="A235" s="17">
        <v>31</v>
      </c>
      <c r="B235" s="24" t="s">
        <v>1207</v>
      </c>
      <c r="C235" s="54" t="s">
        <v>1094</v>
      </c>
      <c r="D235" s="26">
        <v>48.74</v>
      </c>
      <c r="E235" s="21"/>
      <c r="F235" s="21">
        <f t="shared" si="6"/>
        <v>0</v>
      </c>
    </row>
    <row r="236" spans="1:6" ht="16.5" hidden="1">
      <c r="A236" s="17">
        <v>32</v>
      </c>
      <c r="B236" s="24" t="s">
        <v>1208</v>
      </c>
      <c r="C236" s="54" t="s">
        <v>1094</v>
      </c>
      <c r="D236" s="26">
        <v>74.91</v>
      </c>
      <c r="E236" s="21"/>
      <c r="F236" s="21">
        <f t="shared" si="6"/>
        <v>0</v>
      </c>
    </row>
    <row r="237" spans="1:6" ht="16.5">
      <c r="A237" s="17">
        <v>33</v>
      </c>
      <c r="B237" s="24" t="s">
        <v>295</v>
      </c>
      <c r="C237" s="54" t="s">
        <v>13</v>
      </c>
      <c r="D237" s="26">
        <v>7.91</v>
      </c>
      <c r="E237" s="21">
        <v>10</v>
      </c>
      <c r="F237" s="21">
        <f t="shared" si="6"/>
        <v>79.1</v>
      </c>
    </row>
    <row r="238" spans="1:6" ht="33">
      <c r="A238" s="17">
        <v>34</v>
      </c>
      <c r="B238" s="86" t="s">
        <v>1213</v>
      </c>
      <c r="C238" s="54" t="s">
        <v>13</v>
      </c>
      <c r="D238" s="26">
        <v>14.4</v>
      </c>
      <c r="E238" s="21">
        <v>6</v>
      </c>
      <c r="F238" s="21">
        <f t="shared" si="6"/>
        <v>86.4</v>
      </c>
    </row>
    <row r="239" spans="1:6" ht="33">
      <c r="A239" s="17">
        <v>35</v>
      </c>
      <c r="B239" s="86" t="s">
        <v>1214</v>
      </c>
      <c r="C239" s="54" t="s">
        <v>13</v>
      </c>
      <c r="D239" s="26">
        <v>18.68</v>
      </c>
      <c r="E239" s="21">
        <v>4</v>
      </c>
      <c r="F239" s="21">
        <f t="shared" si="6"/>
        <v>74.72</v>
      </c>
    </row>
    <row r="240" spans="1:6" ht="33" hidden="1">
      <c r="A240" s="17">
        <v>36</v>
      </c>
      <c r="B240" s="86" t="s">
        <v>1215</v>
      </c>
      <c r="C240" s="54" t="s">
        <v>13</v>
      </c>
      <c r="D240" s="26">
        <v>15.43</v>
      </c>
      <c r="E240" s="21"/>
      <c r="F240" s="21">
        <f t="shared" si="6"/>
        <v>0</v>
      </c>
    </row>
    <row r="241" spans="1:6" ht="33" hidden="1">
      <c r="A241" s="17">
        <v>37</v>
      </c>
      <c r="B241" s="86" t="s">
        <v>1216</v>
      </c>
      <c r="C241" s="54" t="s">
        <v>13</v>
      </c>
      <c r="D241" s="26">
        <v>18.1</v>
      </c>
      <c r="E241" s="21"/>
      <c r="F241" s="21">
        <f t="shared" si="6"/>
        <v>0</v>
      </c>
    </row>
    <row r="242" spans="1:6" ht="33" hidden="1">
      <c r="A242" s="17">
        <v>38</v>
      </c>
      <c r="B242" s="86" t="s">
        <v>1217</v>
      </c>
      <c r="C242" s="54" t="s">
        <v>13</v>
      </c>
      <c r="D242" s="26">
        <v>14.01</v>
      </c>
      <c r="E242" s="21"/>
      <c r="F242" s="21">
        <f t="shared" si="6"/>
        <v>0</v>
      </c>
    </row>
    <row r="243" spans="1:6" ht="33" hidden="1">
      <c r="A243" s="17">
        <v>39</v>
      </c>
      <c r="B243" s="86" t="s">
        <v>1218</v>
      </c>
      <c r="C243" s="54" t="s">
        <v>13</v>
      </c>
      <c r="D243" s="26">
        <v>16.93</v>
      </c>
      <c r="E243" s="21"/>
      <c r="F243" s="21">
        <f t="shared" si="6"/>
        <v>0</v>
      </c>
    </row>
    <row r="244" spans="1:6" ht="33" hidden="1">
      <c r="A244" s="17">
        <v>40</v>
      </c>
      <c r="B244" s="86" t="s">
        <v>1219</v>
      </c>
      <c r="C244" s="54" t="s">
        <v>13</v>
      </c>
      <c r="D244" s="26">
        <v>17.51</v>
      </c>
      <c r="E244" s="21"/>
      <c r="F244" s="21">
        <f t="shared" si="6"/>
        <v>0</v>
      </c>
    </row>
    <row r="245" spans="1:6" ht="33" hidden="1">
      <c r="A245" s="17">
        <v>41</v>
      </c>
      <c r="B245" s="86" t="s">
        <v>1220</v>
      </c>
      <c r="C245" s="54" t="s">
        <v>13</v>
      </c>
      <c r="D245" s="26">
        <v>18.39</v>
      </c>
      <c r="E245" s="21"/>
      <c r="F245" s="21">
        <f t="shared" si="6"/>
        <v>0</v>
      </c>
    </row>
    <row r="246" spans="1:6" ht="16.5" hidden="1">
      <c r="A246" s="17">
        <v>42</v>
      </c>
      <c r="B246" s="86" t="s">
        <v>1221</v>
      </c>
      <c r="C246" s="54" t="s">
        <v>13</v>
      </c>
      <c r="D246" s="26">
        <v>7.2</v>
      </c>
      <c r="E246" s="21"/>
      <c r="F246" s="21">
        <f t="shared" si="6"/>
        <v>0</v>
      </c>
    </row>
    <row r="247" spans="1:6" ht="16.5" hidden="1">
      <c r="A247" s="17">
        <v>43</v>
      </c>
      <c r="B247" s="86" t="s">
        <v>1222</v>
      </c>
      <c r="C247" s="54" t="s">
        <v>13</v>
      </c>
      <c r="D247" s="26">
        <v>9.34</v>
      </c>
      <c r="E247" s="21"/>
      <c r="F247" s="21">
        <f t="shared" si="6"/>
        <v>0</v>
      </c>
    </row>
    <row r="248" spans="1:6" ht="16.5" hidden="1">
      <c r="A248" s="17">
        <v>44</v>
      </c>
      <c r="B248" s="86" t="s">
        <v>1223</v>
      </c>
      <c r="C248" s="54" t="s">
        <v>13</v>
      </c>
      <c r="D248" s="26">
        <v>7.72</v>
      </c>
      <c r="E248" s="21"/>
      <c r="F248" s="21">
        <f t="shared" si="6"/>
        <v>0</v>
      </c>
    </row>
    <row r="249" spans="1:6" ht="16.5" hidden="1">
      <c r="A249" s="17">
        <v>45</v>
      </c>
      <c r="B249" s="86" t="s">
        <v>1224</v>
      </c>
      <c r="C249" s="54" t="s">
        <v>13</v>
      </c>
      <c r="D249" s="26">
        <v>9.05</v>
      </c>
      <c r="E249" s="21"/>
      <c r="F249" s="21">
        <f t="shared" si="6"/>
        <v>0</v>
      </c>
    </row>
    <row r="250" spans="1:6" ht="16.5" hidden="1">
      <c r="A250" s="17">
        <v>46</v>
      </c>
      <c r="B250" s="86" t="s">
        <v>1225</v>
      </c>
      <c r="C250" s="54" t="s">
        <v>13</v>
      </c>
      <c r="D250" s="26">
        <v>7.01</v>
      </c>
      <c r="E250" s="21"/>
      <c r="F250" s="21">
        <f t="shared" si="6"/>
        <v>0</v>
      </c>
    </row>
    <row r="251" spans="1:6" ht="16.5" hidden="1">
      <c r="A251" s="17">
        <v>47</v>
      </c>
      <c r="B251" s="86" t="s">
        <v>1226</v>
      </c>
      <c r="C251" s="54" t="s">
        <v>13</v>
      </c>
      <c r="D251" s="26">
        <v>8.47</v>
      </c>
      <c r="E251" s="21"/>
      <c r="F251" s="21">
        <f t="shared" si="6"/>
        <v>0</v>
      </c>
    </row>
    <row r="252" spans="1:6" ht="16.5" hidden="1">
      <c r="A252" s="17">
        <v>48</v>
      </c>
      <c r="B252" s="86" t="s">
        <v>1227</v>
      </c>
      <c r="C252" s="54" t="s">
        <v>13</v>
      </c>
      <c r="D252" s="26">
        <v>8.76</v>
      </c>
      <c r="E252" s="21"/>
      <c r="F252" s="21">
        <f t="shared" si="6"/>
        <v>0</v>
      </c>
    </row>
    <row r="253" spans="1:6" ht="16.5" hidden="1">
      <c r="A253" s="17">
        <v>49</v>
      </c>
      <c r="B253" s="86" t="s">
        <v>1228</v>
      </c>
      <c r="C253" s="54" t="s">
        <v>13</v>
      </c>
      <c r="D253" s="26">
        <v>9.2</v>
      </c>
      <c r="E253" s="21"/>
      <c r="F253" s="21">
        <f t="shared" si="6"/>
        <v>0</v>
      </c>
    </row>
    <row r="254" spans="1:6" ht="16.5" hidden="1">
      <c r="A254" s="17">
        <v>50</v>
      </c>
      <c r="B254" s="24" t="s">
        <v>1285</v>
      </c>
      <c r="C254" s="54" t="s">
        <v>13</v>
      </c>
      <c r="D254" s="26">
        <v>8.94</v>
      </c>
      <c r="E254" s="21"/>
      <c r="F254" s="21">
        <f t="shared" si="6"/>
        <v>0</v>
      </c>
    </row>
    <row r="255" spans="1:6" ht="16.5" hidden="1">
      <c r="A255" s="17">
        <v>51</v>
      </c>
      <c r="B255" s="24" t="s">
        <v>1286</v>
      </c>
      <c r="C255" s="54" t="s">
        <v>13</v>
      </c>
      <c r="D255" s="26">
        <v>12.55</v>
      </c>
      <c r="E255" s="21"/>
      <c r="F255" s="21">
        <f t="shared" si="6"/>
        <v>0</v>
      </c>
    </row>
    <row r="256" spans="1:6" ht="16.5" hidden="1">
      <c r="A256" s="17">
        <v>52</v>
      </c>
      <c r="B256" s="24" t="s">
        <v>1287</v>
      </c>
      <c r="C256" s="54" t="s">
        <v>13</v>
      </c>
      <c r="D256" s="26">
        <v>15.59</v>
      </c>
      <c r="E256" s="21"/>
      <c r="F256" s="21">
        <f t="shared" si="6"/>
        <v>0</v>
      </c>
    </row>
    <row r="257" spans="1:6" ht="16.5" hidden="1">
      <c r="A257" s="17">
        <v>53</v>
      </c>
      <c r="B257" s="24" t="s">
        <v>1288</v>
      </c>
      <c r="C257" s="54" t="s">
        <v>13</v>
      </c>
      <c r="D257" s="26">
        <v>18.25</v>
      </c>
      <c r="E257" s="21"/>
      <c r="F257" s="21">
        <f t="shared" si="6"/>
        <v>0</v>
      </c>
    </row>
    <row r="258" spans="1:6" ht="16.5" hidden="1">
      <c r="A258" s="17">
        <v>54</v>
      </c>
      <c r="B258" s="24" t="s">
        <v>1289</v>
      </c>
      <c r="C258" s="54" t="s">
        <v>13</v>
      </c>
      <c r="D258" s="26">
        <v>20.91</v>
      </c>
      <c r="E258" s="21"/>
      <c r="F258" s="21">
        <f t="shared" si="6"/>
        <v>0</v>
      </c>
    </row>
    <row r="259" spans="1:6" ht="16.5" hidden="1">
      <c r="A259" s="17">
        <v>55</v>
      </c>
      <c r="B259" s="24" t="s">
        <v>1290</v>
      </c>
      <c r="C259" s="54" t="s">
        <v>13</v>
      </c>
      <c r="D259" s="26">
        <v>22.81</v>
      </c>
      <c r="E259" s="21"/>
      <c r="F259" s="21">
        <f t="shared" si="6"/>
        <v>0</v>
      </c>
    </row>
    <row r="260" spans="1:6" ht="16.5" hidden="1">
      <c r="A260" s="17">
        <v>56</v>
      </c>
      <c r="B260" s="24" t="s">
        <v>1291</v>
      </c>
      <c r="C260" s="54" t="s">
        <v>13</v>
      </c>
      <c r="D260" s="26">
        <v>23.84</v>
      </c>
      <c r="E260" s="21"/>
      <c r="F260" s="21">
        <f t="shared" si="6"/>
        <v>0</v>
      </c>
    </row>
    <row r="261" spans="1:6" ht="16.5" hidden="1">
      <c r="A261" s="17">
        <v>57</v>
      </c>
      <c r="B261" s="24" t="s">
        <v>1292</v>
      </c>
      <c r="C261" s="54" t="s">
        <v>13</v>
      </c>
      <c r="D261" s="26">
        <v>25.16</v>
      </c>
      <c r="E261" s="21"/>
      <c r="F261" s="21">
        <f t="shared" si="6"/>
        <v>0</v>
      </c>
    </row>
    <row r="262" spans="1:6" ht="16.5" hidden="1">
      <c r="A262" s="17">
        <v>58</v>
      </c>
      <c r="B262" s="24" t="s">
        <v>1293</v>
      </c>
      <c r="C262" s="54" t="s">
        <v>13</v>
      </c>
      <c r="D262" s="26">
        <v>29.14</v>
      </c>
      <c r="E262" s="21"/>
      <c r="F262" s="21">
        <f t="shared" si="6"/>
        <v>0</v>
      </c>
    </row>
    <row r="263" spans="1:6" ht="16.5" hidden="1">
      <c r="A263" s="17">
        <v>59</v>
      </c>
      <c r="B263" s="24" t="s">
        <v>1294</v>
      </c>
      <c r="C263" s="54" t="s">
        <v>13</v>
      </c>
      <c r="D263" s="26">
        <v>32</v>
      </c>
      <c r="E263" s="21"/>
      <c r="F263" s="21">
        <f t="shared" si="6"/>
        <v>0</v>
      </c>
    </row>
    <row r="264" spans="1:6" ht="16.5" hidden="1">
      <c r="A264" s="17">
        <v>60</v>
      </c>
      <c r="B264" s="24" t="s">
        <v>1295</v>
      </c>
      <c r="C264" s="54" t="s">
        <v>13</v>
      </c>
      <c r="D264" s="26">
        <v>33.95</v>
      </c>
      <c r="E264" s="21"/>
      <c r="F264" s="21">
        <f t="shared" si="6"/>
        <v>0</v>
      </c>
    </row>
    <row r="265" spans="1:6" ht="16.5" hidden="1">
      <c r="A265" s="17">
        <v>61</v>
      </c>
      <c r="B265" s="24" t="s">
        <v>1296</v>
      </c>
      <c r="C265" s="54" t="s">
        <v>13</v>
      </c>
      <c r="D265" s="26">
        <v>35.34</v>
      </c>
      <c r="E265" s="21"/>
      <c r="F265" s="21">
        <f t="shared" si="6"/>
        <v>0</v>
      </c>
    </row>
    <row r="266" spans="1:6" ht="16.5" hidden="1">
      <c r="A266" s="17">
        <v>62</v>
      </c>
      <c r="B266" s="24" t="s">
        <v>1297</v>
      </c>
      <c r="C266" s="54" t="s">
        <v>13</v>
      </c>
      <c r="D266" s="26">
        <v>6.71</v>
      </c>
      <c r="E266" s="21"/>
      <c r="F266" s="21">
        <f t="shared" si="6"/>
        <v>0</v>
      </c>
    </row>
    <row r="267" spans="1:6" ht="16.5" hidden="1">
      <c r="A267" s="17">
        <v>63</v>
      </c>
      <c r="B267" s="24" t="s">
        <v>1298</v>
      </c>
      <c r="C267" s="54" t="s">
        <v>13</v>
      </c>
      <c r="D267" s="26">
        <v>9.41</v>
      </c>
      <c r="E267" s="21"/>
      <c r="F267" s="21">
        <f t="shared" si="6"/>
        <v>0</v>
      </c>
    </row>
    <row r="268" spans="1:6" ht="16.5" hidden="1">
      <c r="A268" s="17">
        <v>64</v>
      </c>
      <c r="B268" s="24" t="s">
        <v>1299</v>
      </c>
      <c r="C268" s="54" t="s">
        <v>13</v>
      </c>
      <c r="D268" s="26">
        <v>11.69</v>
      </c>
      <c r="E268" s="21"/>
      <c r="F268" s="21">
        <f t="shared" si="6"/>
        <v>0</v>
      </c>
    </row>
    <row r="269" spans="1:6" ht="16.5" hidden="1">
      <c r="A269" s="17">
        <v>65</v>
      </c>
      <c r="B269" s="24" t="s">
        <v>1300</v>
      </c>
      <c r="C269" s="54" t="s">
        <v>13</v>
      </c>
      <c r="D269" s="26">
        <v>13.69</v>
      </c>
      <c r="E269" s="21"/>
      <c r="F269" s="21">
        <f aca="true" t="shared" si="7" ref="F269:F332">E269*D269</f>
        <v>0</v>
      </c>
    </row>
    <row r="270" spans="1:6" ht="16.5" hidden="1">
      <c r="A270" s="17">
        <v>66</v>
      </c>
      <c r="B270" s="24" t="s">
        <v>1301</v>
      </c>
      <c r="C270" s="54" t="s">
        <v>13</v>
      </c>
      <c r="D270" s="26">
        <v>15.68</v>
      </c>
      <c r="E270" s="21"/>
      <c r="F270" s="21">
        <f t="shared" si="7"/>
        <v>0</v>
      </c>
    </row>
    <row r="271" spans="1:6" ht="16.5" hidden="1">
      <c r="A271" s="17">
        <v>67</v>
      </c>
      <c r="B271" s="24" t="s">
        <v>1302</v>
      </c>
      <c r="C271" s="54" t="s">
        <v>13</v>
      </c>
      <c r="D271" s="26">
        <v>17.11</v>
      </c>
      <c r="E271" s="21"/>
      <c r="F271" s="21">
        <f t="shared" si="7"/>
        <v>0</v>
      </c>
    </row>
    <row r="272" spans="1:6" ht="16.5" hidden="1">
      <c r="A272" s="17">
        <v>68</v>
      </c>
      <c r="B272" s="24" t="s">
        <v>1303</v>
      </c>
      <c r="C272" s="54" t="s">
        <v>13</v>
      </c>
      <c r="D272" s="26">
        <v>17.88</v>
      </c>
      <c r="E272" s="21"/>
      <c r="F272" s="21">
        <f t="shared" si="7"/>
        <v>0</v>
      </c>
    </row>
    <row r="273" spans="1:6" ht="16.5" hidden="1">
      <c r="A273" s="17">
        <v>69</v>
      </c>
      <c r="B273" s="24" t="s">
        <v>1304</v>
      </c>
      <c r="C273" s="54" t="s">
        <v>13</v>
      </c>
      <c r="D273" s="26">
        <v>18.87</v>
      </c>
      <c r="E273" s="21"/>
      <c r="F273" s="21">
        <f t="shared" si="7"/>
        <v>0</v>
      </c>
    </row>
    <row r="274" spans="1:6" ht="16.5" hidden="1">
      <c r="A274" s="17">
        <v>70</v>
      </c>
      <c r="B274" s="24" t="s">
        <v>1305</v>
      </c>
      <c r="C274" s="54" t="s">
        <v>13</v>
      </c>
      <c r="D274" s="26">
        <v>21.86</v>
      </c>
      <c r="E274" s="21"/>
      <c r="F274" s="21">
        <f t="shared" si="7"/>
        <v>0</v>
      </c>
    </row>
    <row r="275" spans="1:6" ht="16.5" hidden="1">
      <c r="A275" s="17">
        <v>71</v>
      </c>
      <c r="B275" s="24" t="s">
        <v>1306</v>
      </c>
      <c r="C275" s="54" t="s">
        <v>13</v>
      </c>
      <c r="D275" s="26">
        <v>24</v>
      </c>
      <c r="E275" s="21"/>
      <c r="F275" s="21">
        <f t="shared" si="7"/>
        <v>0</v>
      </c>
    </row>
    <row r="276" spans="1:6" ht="16.5" hidden="1">
      <c r="A276" s="17">
        <v>72</v>
      </c>
      <c r="B276" s="24" t="s">
        <v>1307</v>
      </c>
      <c r="C276" s="54" t="s">
        <v>13</v>
      </c>
      <c r="D276" s="26">
        <v>25.46</v>
      </c>
      <c r="E276" s="21"/>
      <c r="F276" s="21">
        <f t="shared" si="7"/>
        <v>0</v>
      </c>
    </row>
    <row r="277" spans="1:6" ht="16.5" hidden="1">
      <c r="A277" s="17">
        <v>73</v>
      </c>
      <c r="B277" s="24" t="s">
        <v>1308</v>
      </c>
      <c r="C277" s="54" t="s">
        <v>13</v>
      </c>
      <c r="D277" s="26">
        <v>26.51</v>
      </c>
      <c r="E277" s="21"/>
      <c r="F277" s="21">
        <f t="shared" si="7"/>
        <v>0</v>
      </c>
    </row>
    <row r="278" spans="1:6" ht="33">
      <c r="A278" s="17">
        <v>74</v>
      </c>
      <c r="B278" s="24" t="s">
        <v>1249</v>
      </c>
      <c r="C278" s="54" t="s">
        <v>13</v>
      </c>
      <c r="D278" s="26">
        <v>21.81</v>
      </c>
      <c r="E278" s="21">
        <v>5</v>
      </c>
      <c r="F278" s="21">
        <f t="shared" si="7"/>
        <v>109.05</v>
      </c>
    </row>
    <row r="279" spans="1:6" ht="33">
      <c r="A279" s="17">
        <v>75</v>
      </c>
      <c r="B279" s="24" t="s">
        <v>1250</v>
      </c>
      <c r="C279" s="54" t="s">
        <v>13</v>
      </c>
      <c r="D279" s="26">
        <v>20.16</v>
      </c>
      <c r="E279" s="21"/>
      <c r="F279" s="21">
        <f t="shared" si="7"/>
        <v>0</v>
      </c>
    </row>
    <row r="280" spans="1:6" ht="33">
      <c r="A280" s="17">
        <v>76</v>
      </c>
      <c r="B280" s="24" t="s">
        <v>1251</v>
      </c>
      <c r="C280" s="54" t="s">
        <v>13</v>
      </c>
      <c r="D280" s="26">
        <v>28.09</v>
      </c>
      <c r="E280" s="21">
        <v>2</v>
      </c>
      <c r="F280" s="21">
        <f t="shared" si="7"/>
        <v>56.18</v>
      </c>
    </row>
    <row r="281" spans="1:6" ht="49.5">
      <c r="A281" s="17">
        <v>77</v>
      </c>
      <c r="B281" s="24" t="s">
        <v>1252</v>
      </c>
      <c r="C281" s="54" t="s">
        <v>13</v>
      </c>
      <c r="D281" s="26">
        <v>29.74</v>
      </c>
      <c r="E281" s="21">
        <v>4</v>
      </c>
      <c r="F281" s="21">
        <f t="shared" si="7"/>
        <v>118.96</v>
      </c>
    </row>
    <row r="282" spans="1:6" ht="33" hidden="1">
      <c r="A282" s="17">
        <v>78</v>
      </c>
      <c r="B282" s="24" t="s">
        <v>1253</v>
      </c>
      <c r="C282" s="54" t="s">
        <v>13</v>
      </c>
      <c r="D282" s="26">
        <v>16.36</v>
      </c>
      <c r="E282" s="21"/>
      <c r="F282" s="21">
        <f t="shared" si="7"/>
        <v>0</v>
      </c>
    </row>
    <row r="283" spans="1:6" ht="33" hidden="1">
      <c r="A283" s="17">
        <v>79</v>
      </c>
      <c r="B283" s="24" t="s">
        <v>1254</v>
      </c>
      <c r="C283" s="54" t="s">
        <v>13</v>
      </c>
      <c r="D283" s="26">
        <v>15.12</v>
      </c>
      <c r="E283" s="21"/>
      <c r="F283" s="21">
        <f t="shared" si="7"/>
        <v>0</v>
      </c>
    </row>
    <row r="284" spans="1:6" ht="33" hidden="1">
      <c r="A284" s="17">
        <v>80</v>
      </c>
      <c r="B284" s="24" t="s">
        <v>1255</v>
      </c>
      <c r="C284" s="54" t="s">
        <v>13</v>
      </c>
      <c r="D284" s="26">
        <v>21.07</v>
      </c>
      <c r="E284" s="21"/>
      <c r="F284" s="21">
        <f t="shared" si="7"/>
        <v>0</v>
      </c>
    </row>
    <row r="285" spans="1:6" ht="33" hidden="1">
      <c r="A285" s="17">
        <v>81</v>
      </c>
      <c r="B285" s="24" t="s">
        <v>1256</v>
      </c>
      <c r="C285" s="54" t="s">
        <v>13</v>
      </c>
      <c r="D285" s="26">
        <v>22.31</v>
      </c>
      <c r="E285" s="21"/>
      <c r="F285" s="21">
        <f t="shared" si="7"/>
        <v>0</v>
      </c>
    </row>
    <row r="286" spans="1:6" ht="16.5">
      <c r="A286" s="17">
        <v>82</v>
      </c>
      <c r="B286" s="87" t="s">
        <v>1229</v>
      </c>
      <c r="C286" s="54" t="s">
        <v>1094</v>
      </c>
      <c r="D286" s="26">
        <v>11.79</v>
      </c>
      <c r="E286" s="21">
        <v>3</v>
      </c>
      <c r="F286" s="21">
        <f t="shared" si="7"/>
        <v>35.37</v>
      </c>
    </row>
    <row r="287" spans="1:6" ht="16.5">
      <c r="A287" s="17">
        <v>83</v>
      </c>
      <c r="B287" s="87" t="s">
        <v>1230</v>
      </c>
      <c r="C287" s="54" t="s">
        <v>1094</v>
      </c>
      <c r="D287" s="26">
        <v>13.31</v>
      </c>
      <c r="E287" s="21"/>
      <c r="F287" s="21">
        <f t="shared" si="7"/>
        <v>0</v>
      </c>
    </row>
    <row r="288" spans="1:6" ht="16.5">
      <c r="A288" s="17">
        <v>84</v>
      </c>
      <c r="B288" s="87" t="s">
        <v>1231</v>
      </c>
      <c r="C288" s="54" t="s">
        <v>1094</v>
      </c>
      <c r="D288" s="26">
        <v>15.97</v>
      </c>
      <c r="E288" s="21">
        <v>4</v>
      </c>
      <c r="F288" s="21">
        <f t="shared" si="7"/>
        <v>63.88</v>
      </c>
    </row>
    <row r="289" spans="1:6" ht="16.5" hidden="1">
      <c r="A289" s="17">
        <v>85</v>
      </c>
      <c r="B289" s="87" t="s">
        <v>1232</v>
      </c>
      <c r="C289" s="54" t="s">
        <v>1094</v>
      </c>
      <c r="D289" s="26">
        <v>15.21</v>
      </c>
      <c r="E289" s="21"/>
      <c r="F289" s="21">
        <f t="shared" si="7"/>
        <v>0</v>
      </c>
    </row>
    <row r="290" spans="1:6" ht="16.5" hidden="1">
      <c r="A290" s="17">
        <v>86</v>
      </c>
      <c r="B290" s="87" t="s">
        <v>1235</v>
      </c>
      <c r="C290" s="54" t="s">
        <v>1094</v>
      </c>
      <c r="D290" s="26">
        <v>25.29</v>
      </c>
      <c r="E290" s="21"/>
      <c r="F290" s="21">
        <f t="shared" si="7"/>
        <v>0</v>
      </c>
    </row>
    <row r="291" spans="1:6" ht="16.5" hidden="1">
      <c r="A291" s="17">
        <v>87</v>
      </c>
      <c r="B291" s="87" t="s">
        <v>1236</v>
      </c>
      <c r="C291" s="54" t="s">
        <v>1094</v>
      </c>
      <c r="D291" s="26">
        <v>27</v>
      </c>
      <c r="E291" s="21"/>
      <c r="F291" s="21">
        <f t="shared" si="7"/>
        <v>0</v>
      </c>
    </row>
    <row r="292" spans="1:6" ht="16.5" hidden="1">
      <c r="A292" s="17">
        <v>88</v>
      </c>
      <c r="B292" s="87" t="s">
        <v>1237</v>
      </c>
      <c r="C292" s="54" t="s">
        <v>1094</v>
      </c>
      <c r="D292" s="26">
        <v>28.14</v>
      </c>
      <c r="E292" s="21"/>
      <c r="F292" s="21">
        <f t="shared" si="7"/>
        <v>0</v>
      </c>
    </row>
    <row r="293" spans="1:6" ht="16.5" hidden="1">
      <c r="A293" s="17">
        <v>89</v>
      </c>
      <c r="B293" s="87" t="s">
        <v>1238</v>
      </c>
      <c r="C293" s="54" t="s">
        <v>1094</v>
      </c>
      <c r="D293" s="26">
        <v>30.8</v>
      </c>
      <c r="E293" s="21"/>
      <c r="F293" s="21">
        <f t="shared" si="7"/>
        <v>0</v>
      </c>
    </row>
    <row r="294" spans="1:6" ht="16.5" hidden="1">
      <c r="A294" s="17">
        <v>90</v>
      </c>
      <c r="B294" s="87" t="s">
        <v>1233</v>
      </c>
      <c r="C294" s="54" t="s">
        <v>1094</v>
      </c>
      <c r="D294" s="26">
        <v>15.21</v>
      </c>
      <c r="E294" s="21"/>
      <c r="F294" s="21">
        <f t="shared" si="7"/>
        <v>0</v>
      </c>
    </row>
    <row r="295" spans="1:6" ht="16.5">
      <c r="A295" s="17">
        <v>91</v>
      </c>
      <c r="B295" s="87" t="s">
        <v>1234</v>
      </c>
      <c r="C295" s="54" t="s">
        <v>1094</v>
      </c>
      <c r="D295" s="26">
        <v>18.44</v>
      </c>
      <c r="E295" s="21">
        <v>2</v>
      </c>
      <c r="F295" s="21">
        <f t="shared" si="7"/>
        <v>36.88</v>
      </c>
    </row>
    <row r="296" spans="1:6" ht="16.5" hidden="1">
      <c r="A296" s="17">
        <v>92</v>
      </c>
      <c r="B296" s="87" t="s">
        <v>1239</v>
      </c>
      <c r="C296" s="54" t="s">
        <v>1094</v>
      </c>
      <c r="D296" s="26">
        <v>8.84</v>
      </c>
      <c r="E296" s="21"/>
      <c r="F296" s="21">
        <f t="shared" si="7"/>
        <v>0</v>
      </c>
    </row>
    <row r="297" spans="1:6" ht="16.5" hidden="1">
      <c r="A297" s="17">
        <v>93</v>
      </c>
      <c r="B297" s="87" t="s">
        <v>1240</v>
      </c>
      <c r="C297" s="54" t="s">
        <v>1094</v>
      </c>
      <c r="D297" s="26">
        <v>9.98</v>
      </c>
      <c r="E297" s="21"/>
      <c r="F297" s="21">
        <f t="shared" si="7"/>
        <v>0</v>
      </c>
    </row>
    <row r="298" spans="1:6" ht="16.5" hidden="1">
      <c r="A298" s="17">
        <v>94</v>
      </c>
      <c r="B298" s="87" t="s">
        <v>1241</v>
      </c>
      <c r="C298" s="54" t="s">
        <v>1094</v>
      </c>
      <c r="D298" s="26">
        <v>11.98</v>
      </c>
      <c r="E298" s="21"/>
      <c r="F298" s="21">
        <f t="shared" si="7"/>
        <v>0</v>
      </c>
    </row>
    <row r="299" spans="1:6" ht="16.5" hidden="1">
      <c r="A299" s="17">
        <v>95</v>
      </c>
      <c r="B299" s="87" t="s">
        <v>1242</v>
      </c>
      <c r="C299" s="54" t="s">
        <v>1094</v>
      </c>
      <c r="D299" s="26">
        <v>11.41</v>
      </c>
      <c r="E299" s="21"/>
      <c r="F299" s="21">
        <f t="shared" si="7"/>
        <v>0</v>
      </c>
    </row>
    <row r="300" spans="1:6" ht="16.5" hidden="1">
      <c r="A300" s="17">
        <v>96</v>
      </c>
      <c r="B300" s="87" t="s">
        <v>1245</v>
      </c>
      <c r="C300" s="54" t="s">
        <v>1094</v>
      </c>
      <c r="D300" s="26">
        <v>18.97</v>
      </c>
      <c r="E300" s="21"/>
      <c r="F300" s="21">
        <f t="shared" si="7"/>
        <v>0</v>
      </c>
    </row>
    <row r="301" spans="1:6" ht="16.5" hidden="1">
      <c r="A301" s="17">
        <v>97</v>
      </c>
      <c r="B301" s="87" t="s">
        <v>1246</v>
      </c>
      <c r="C301" s="54" t="s">
        <v>1094</v>
      </c>
      <c r="D301" s="26">
        <v>20.25</v>
      </c>
      <c r="E301" s="21"/>
      <c r="F301" s="21">
        <f t="shared" si="7"/>
        <v>0</v>
      </c>
    </row>
    <row r="302" spans="1:6" ht="16.5" hidden="1">
      <c r="A302" s="17">
        <v>98</v>
      </c>
      <c r="B302" s="87" t="s">
        <v>1247</v>
      </c>
      <c r="C302" s="54" t="s">
        <v>1094</v>
      </c>
      <c r="D302" s="26">
        <v>21.11</v>
      </c>
      <c r="E302" s="21"/>
      <c r="F302" s="21">
        <f t="shared" si="7"/>
        <v>0</v>
      </c>
    </row>
    <row r="303" spans="1:6" ht="16.5" hidden="1">
      <c r="A303" s="17">
        <v>99</v>
      </c>
      <c r="B303" s="87" t="s">
        <v>1248</v>
      </c>
      <c r="C303" s="54" t="s">
        <v>1094</v>
      </c>
      <c r="D303" s="26">
        <v>23.1</v>
      </c>
      <c r="E303" s="21"/>
      <c r="F303" s="21">
        <f t="shared" si="7"/>
        <v>0</v>
      </c>
    </row>
    <row r="304" spans="1:6" ht="16.5" hidden="1">
      <c r="A304" s="17">
        <v>100</v>
      </c>
      <c r="B304" s="87" t="s">
        <v>1243</v>
      </c>
      <c r="C304" s="54" t="s">
        <v>1094</v>
      </c>
      <c r="D304" s="26">
        <v>11.41</v>
      </c>
      <c r="E304" s="21"/>
      <c r="F304" s="21">
        <f t="shared" si="7"/>
        <v>0</v>
      </c>
    </row>
    <row r="305" spans="1:6" ht="16.5" hidden="1">
      <c r="A305" s="17">
        <v>101</v>
      </c>
      <c r="B305" s="87" t="s">
        <v>1244</v>
      </c>
      <c r="C305" s="54" t="s">
        <v>1094</v>
      </c>
      <c r="D305" s="26">
        <v>13.83</v>
      </c>
      <c r="E305" s="21"/>
      <c r="F305" s="21">
        <f t="shared" si="7"/>
        <v>0</v>
      </c>
    </row>
    <row r="306" spans="1:6" ht="16.5" hidden="1">
      <c r="A306" s="17">
        <v>102</v>
      </c>
      <c r="B306" s="88" t="s">
        <v>1257</v>
      </c>
      <c r="C306" s="54" t="s">
        <v>1094</v>
      </c>
      <c r="D306" s="26">
        <v>27.07</v>
      </c>
      <c r="E306" s="21"/>
      <c r="F306" s="21">
        <f t="shared" si="7"/>
        <v>0</v>
      </c>
    </row>
    <row r="307" spans="1:6" ht="16.5" hidden="1">
      <c r="A307" s="17">
        <v>103</v>
      </c>
      <c r="B307" s="88" t="s">
        <v>1258</v>
      </c>
      <c r="C307" s="54" t="s">
        <v>1094</v>
      </c>
      <c r="D307" s="26">
        <v>30.73</v>
      </c>
      <c r="E307" s="21"/>
      <c r="F307" s="21">
        <f t="shared" si="7"/>
        <v>0</v>
      </c>
    </row>
    <row r="308" spans="1:6" ht="16.5" hidden="1">
      <c r="A308" s="17">
        <v>104</v>
      </c>
      <c r="B308" s="88" t="s">
        <v>1259</v>
      </c>
      <c r="C308" s="54" t="s">
        <v>1094</v>
      </c>
      <c r="D308" s="26">
        <v>32.92</v>
      </c>
      <c r="E308" s="21"/>
      <c r="F308" s="21">
        <f t="shared" si="7"/>
        <v>0</v>
      </c>
    </row>
    <row r="309" spans="1:6" ht="16.5" hidden="1">
      <c r="A309" s="17">
        <v>105</v>
      </c>
      <c r="B309" s="88" t="s">
        <v>1260</v>
      </c>
      <c r="C309" s="54" t="s">
        <v>1094</v>
      </c>
      <c r="D309" s="26">
        <v>42.06</v>
      </c>
      <c r="E309" s="21"/>
      <c r="F309" s="21">
        <f t="shared" si="7"/>
        <v>0</v>
      </c>
    </row>
    <row r="310" spans="1:6" ht="16.5" hidden="1">
      <c r="A310" s="17">
        <v>106</v>
      </c>
      <c r="B310" s="88" t="s">
        <v>1261</v>
      </c>
      <c r="C310" s="54" t="s">
        <v>1094</v>
      </c>
      <c r="D310" s="26">
        <v>30.36</v>
      </c>
      <c r="E310" s="21"/>
      <c r="F310" s="21">
        <f t="shared" si="7"/>
        <v>0</v>
      </c>
    </row>
    <row r="311" spans="1:6" ht="16.5" hidden="1">
      <c r="A311" s="17">
        <v>107</v>
      </c>
      <c r="B311" s="88" t="s">
        <v>1262</v>
      </c>
      <c r="C311" s="54" t="s">
        <v>1094</v>
      </c>
      <c r="D311" s="26">
        <v>31.82</v>
      </c>
      <c r="E311" s="21"/>
      <c r="F311" s="21">
        <f t="shared" si="7"/>
        <v>0</v>
      </c>
    </row>
    <row r="312" spans="1:6" ht="16.5" hidden="1">
      <c r="A312" s="17">
        <v>108</v>
      </c>
      <c r="B312" s="88" t="s">
        <v>1263</v>
      </c>
      <c r="C312" s="54" t="s">
        <v>1094</v>
      </c>
      <c r="D312" s="26">
        <v>38.41</v>
      </c>
      <c r="E312" s="21"/>
      <c r="F312" s="21">
        <f t="shared" si="7"/>
        <v>0</v>
      </c>
    </row>
    <row r="313" spans="1:6" ht="16.5" hidden="1">
      <c r="A313" s="17">
        <v>109</v>
      </c>
      <c r="B313" s="88" t="s">
        <v>1264</v>
      </c>
      <c r="C313" s="54" t="s">
        <v>1094</v>
      </c>
      <c r="D313" s="26">
        <v>45.72</v>
      </c>
      <c r="E313" s="21"/>
      <c r="F313" s="21">
        <f t="shared" si="7"/>
        <v>0</v>
      </c>
    </row>
    <row r="314" spans="1:6" ht="16.5" hidden="1">
      <c r="A314" s="17">
        <v>110</v>
      </c>
      <c r="B314" s="88" t="s">
        <v>1265</v>
      </c>
      <c r="C314" s="54" t="s">
        <v>1094</v>
      </c>
      <c r="D314" s="26">
        <v>26.7</v>
      </c>
      <c r="E314" s="21"/>
      <c r="F314" s="21">
        <f t="shared" si="7"/>
        <v>0</v>
      </c>
    </row>
    <row r="315" spans="1:6" ht="16.5" hidden="1">
      <c r="A315" s="17">
        <v>111</v>
      </c>
      <c r="B315" s="88" t="s">
        <v>1266</v>
      </c>
      <c r="C315" s="54" t="s">
        <v>1094</v>
      </c>
      <c r="D315" s="26">
        <v>28.9</v>
      </c>
      <c r="E315" s="21"/>
      <c r="F315" s="21">
        <f t="shared" si="7"/>
        <v>0</v>
      </c>
    </row>
    <row r="316" spans="1:6" ht="16.5" hidden="1">
      <c r="A316" s="17">
        <v>112</v>
      </c>
      <c r="B316" s="88" t="s">
        <v>1267</v>
      </c>
      <c r="C316" s="54" t="s">
        <v>1094</v>
      </c>
      <c r="D316" s="26">
        <v>34.02</v>
      </c>
      <c r="E316" s="21"/>
      <c r="F316" s="21">
        <f t="shared" si="7"/>
        <v>0</v>
      </c>
    </row>
    <row r="317" spans="1:6" ht="16.5" hidden="1">
      <c r="A317" s="17">
        <v>113</v>
      </c>
      <c r="B317" s="88" t="s">
        <v>1268</v>
      </c>
      <c r="C317" s="54" t="s">
        <v>1094</v>
      </c>
      <c r="D317" s="26">
        <v>42.06</v>
      </c>
      <c r="E317" s="21"/>
      <c r="F317" s="21">
        <f t="shared" si="7"/>
        <v>0</v>
      </c>
    </row>
    <row r="318" spans="1:6" ht="16.5" hidden="1">
      <c r="A318" s="17">
        <v>114</v>
      </c>
      <c r="B318" s="88" t="s">
        <v>1269</v>
      </c>
      <c r="C318" s="54" t="s">
        <v>1094</v>
      </c>
      <c r="D318" s="26">
        <v>43.89</v>
      </c>
      <c r="E318" s="21"/>
      <c r="F318" s="21">
        <f t="shared" si="7"/>
        <v>0</v>
      </c>
    </row>
    <row r="319" spans="1:6" ht="16.5" hidden="1">
      <c r="A319" s="17">
        <v>115</v>
      </c>
      <c r="B319" s="88" t="s">
        <v>1270</v>
      </c>
      <c r="C319" s="54" t="s">
        <v>1094</v>
      </c>
      <c r="D319" s="26">
        <v>50.48</v>
      </c>
      <c r="E319" s="21"/>
      <c r="F319" s="21">
        <f t="shared" si="7"/>
        <v>0</v>
      </c>
    </row>
    <row r="320" spans="1:6" ht="16.5" hidden="1">
      <c r="A320" s="17">
        <v>116</v>
      </c>
      <c r="B320" s="88" t="s">
        <v>1271</v>
      </c>
      <c r="C320" s="54" t="s">
        <v>1094</v>
      </c>
      <c r="D320" s="26">
        <v>20.3</v>
      </c>
      <c r="E320" s="21"/>
      <c r="F320" s="21">
        <f t="shared" si="7"/>
        <v>0</v>
      </c>
    </row>
    <row r="321" spans="1:6" ht="16.5" hidden="1">
      <c r="A321" s="17">
        <v>117</v>
      </c>
      <c r="B321" s="88" t="s">
        <v>1272</v>
      </c>
      <c r="C321" s="54" t="s">
        <v>1094</v>
      </c>
      <c r="D321" s="26">
        <v>23.05</v>
      </c>
      <c r="E321" s="21"/>
      <c r="F321" s="21">
        <f t="shared" si="7"/>
        <v>0</v>
      </c>
    </row>
    <row r="322" spans="1:6" ht="16.5" hidden="1">
      <c r="A322" s="17">
        <v>118</v>
      </c>
      <c r="B322" s="88" t="s">
        <v>1273</v>
      </c>
      <c r="C322" s="54" t="s">
        <v>1094</v>
      </c>
      <c r="D322" s="26">
        <v>24.69</v>
      </c>
      <c r="E322" s="21"/>
      <c r="F322" s="21">
        <f t="shared" si="7"/>
        <v>0</v>
      </c>
    </row>
    <row r="323" spans="1:6" ht="16.5" hidden="1">
      <c r="A323" s="17">
        <v>119</v>
      </c>
      <c r="B323" s="88" t="s">
        <v>1274</v>
      </c>
      <c r="C323" s="54" t="s">
        <v>1094</v>
      </c>
      <c r="D323" s="26">
        <v>31.55</v>
      </c>
      <c r="E323" s="21"/>
      <c r="F323" s="21">
        <f t="shared" si="7"/>
        <v>0</v>
      </c>
    </row>
    <row r="324" spans="1:6" ht="16.5" hidden="1">
      <c r="A324" s="17">
        <v>120</v>
      </c>
      <c r="B324" s="88" t="s">
        <v>1275</v>
      </c>
      <c r="C324" s="54" t="s">
        <v>1094</v>
      </c>
      <c r="D324" s="26">
        <v>22.77</v>
      </c>
      <c r="E324" s="21"/>
      <c r="F324" s="21">
        <f t="shared" si="7"/>
        <v>0</v>
      </c>
    </row>
    <row r="325" spans="1:6" ht="16.5" hidden="1">
      <c r="A325" s="17">
        <v>121</v>
      </c>
      <c r="B325" s="88" t="s">
        <v>1276</v>
      </c>
      <c r="C325" s="54" t="s">
        <v>1094</v>
      </c>
      <c r="D325" s="26">
        <v>23.87</v>
      </c>
      <c r="E325" s="21"/>
      <c r="F325" s="21">
        <f t="shared" si="7"/>
        <v>0</v>
      </c>
    </row>
    <row r="326" spans="1:6" ht="16.5" hidden="1">
      <c r="A326" s="17">
        <v>122</v>
      </c>
      <c r="B326" s="88" t="s">
        <v>1277</v>
      </c>
      <c r="C326" s="54" t="s">
        <v>1094</v>
      </c>
      <c r="D326" s="26">
        <v>28.81</v>
      </c>
      <c r="E326" s="21"/>
      <c r="F326" s="21">
        <f t="shared" si="7"/>
        <v>0</v>
      </c>
    </row>
    <row r="327" spans="1:6" ht="16.5" hidden="1">
      <c r="A327" s="17">
        <v>123</v>
      </c>
      <c r="B327" s="88" t="s">
        <v>1278</v>
      </c>
      <c r="C327" s="54" t="s">
        <v>1094</v>
      </c>
      <c r="D327" s="26">
        <v>34.29</v>
      </c>
      <c r="E327" s="21"/>
      <c r="F327" s="21">
        <f t="shared" si="7"/>
        <v>0</v>
      </c>
    </row>
    <row r="328" spans="1:6" ht="16.5" hidden="1">
      <c r="A328" s="17">
        <v>124</v>
      </c>
      <c r="B328" s="88" t="s">
        <v>1279</v>
      </c>
      <c r="C328" s="54" t="s">
        <v>1094</v>
      </c>
      <c r="D328" s="26">
        <v>20.03</v>
      </c>
      <c r="E328" s="21"/>
      <c r="F328" s="21">
        <f t="shared" si="7"/>
        <v>0</v>
      </c>
    </row>
    <row r="329" spans="1:6" ht="16.5" hidden="1">
      <c r="A329" s="17">
        <v>125</v>
      </c>
      <c r="B329" s="88" t="s">
        <v>1280</v>
      </c>
      <c r="C329" s="54" t="s">
        <v>1094</v>
      </c>
      <c r="D329" s="26">
        <v>21.68</v>
      </c>
      <c r="E329" s="21"/>
      <c r="F329" s="21">
        <f t="shared" si="7"/>
        <v>0</v>
      </c>
    </row>
    <row r="330" spans="1:6" ht="16.5" hidden="1">
      <c r="A330" s="17">
        <v>126</v>
      </c>
      <c r="B330" s="88" t="s">
        <v>1281</v>
      </c>
      <c r="C330" s="54" t="s">
        <v>1094</v>
      </c>
      <c r="D330" s="26">
        <v>25.52</v>
      </c>
      <c r="E330" s="21"/>
      <c r="F330" s="21">
        <f t="shared" si="7"/>
        <v>0</v>
      </c>
    </row>
    <row r="331" spans="1:6" ht="16.5" hidden="1">
      <c r="A331" s="17">
        <v>127</v>
      </c>
      <c r="B331" s="88" t="s">
        <v>1282</v>
      </c>
      <c r="C331" s="54" t="s">
        <v>1094</v>
      </c>
      <c r="D331" s="26">
        <v>31.55</v>
      </c>
      <c r="E331" s="21"/>
      <c r="F331" s="21">
        <f t="shared" si="7"/>
        <v>0</v>
      </c>
    </row>
    <row r="332" spans="1:6" ht="16.5" hidden="1">
      <c r="A332" s="17">
        <v>128</v>
      </c>
      <c r="B332" s="88" t="s">
        <v>1283</v>
      </c>
      <c r="C332" s="54" t="s">
        <v>1094</v>
      </c>
      <c r="D332" s="26">
        <v>32.92</v>
      </c>
      <c r="E332" s="21"/>
      <c r="F332" s="21">
        <f t="shared" si="7"/>
        <v>0</v>
      </c>
    </row>
    <row r="333" spans="1:6" ht="16.5" hidden="1">
      <c r="A333" s="17">
        <v>129</v>
      </c>
      <c r="B333" s="88" t="s">
        <v>1284</v>
      </c>
      <c r="C333" s="54" t="s">
        <v>1094</v>
      </c>
      <c r="D333" s="26">
        <v>37.86</v>
      </c>
      <c r="E333" s="21"/>
      <c r="F333" s="21">
        <f aca="true" t="shared" si="8" ref="F333:F396">E333*D333</f>
        <v>0</v>
      </c>
    </row>
    <row r="334" spans="1:6" ht="16.5" hidden="1">
      <c r="A334" s="17">
        <v>130</v>
      </c>
      <c r="B334" s="88" t="s">
        <v>1309</v>
      </c>
      <c r="C334" s="54" t="s">
        <v>1094</v>
      </c>
      <c r="D334" s="26">
        <v>21.66</v>
      </c>
      <c r="E334" s="21"/>
      <c r="F334" s="21">
        <f t="shared" si="8"/>
        <v>0</v>
      </c>
    </row>
    <row r="335" spans="1:6" ht="16.5" hidden="1">
      <c r="A335" s="17">
        <v>131</v>
      </c>
      <c r="B335" s="88" t="s">
        <v>1310</v>
      </c>
      <c r="C335" s="54" t="s">
        <v>1094</v>
      </c>
      <c r="D335" s="26">
        <v>24.58</v>
      </c>
      <c r="E335" s="21"/>
      <c r="F335" s="21">
        <f t="shared" si="8"/>
        <v>0</v>
      </c>
    </row>
    <row r="336" spans="1:6" ht="16.5" hidden="1">
      <c r="A336" s="17">
        <v>132</v>
      </c>
      <c r="B336" s="88" t="s">
        <v>1311</v>
      </c>
      <c r="C336" s="54" t="s">
        <v>1094</v>
      </c>
      <c r="D336" s="26">
        <v>26.34</v>
      </c>
      <c r="E336" s="21"/>
      <c r="F336" s="21">
        <f t="shared" si="8"/>
        <v>0</v>
      </c>
    </row>
    <row r="337" spans="1:6" ht="16.5" hidden="1">
      <c r="A337" s="17">
        <v>133</v>
      </c>
      <c r="B337" s="88" t="s">
        <v>1312</v>
      </c>
      <c r="C337" s="54" t="s">
        <v>1094</v>
      </c>
      <c r="D337" s="26">
        <v>33.65</v>
      </c>
      <c r="E337" s="21"/>
      <c r="F337" s="21">
        <f t="shared" si="8"/>
        <v>0</v>
      </c>
    </row>
    <row r="338" spans="1:6" ht="16.5" hidden="1">
      <c r="A338" s="17">
        <v>134</v>
      </c>
      <c r="B338" s="88" t="s">
        <v>1313</v>
      </c>
      <c r="C338" s="54" t="s">
        <v>1094</v>
      </c>
      <c r="D338" s="26">
        <v>24.29</v>
      </c>
      <c r="E338" s="21"/>
      <c r="F338" s="21">
        <f t="shared" si="8"/>
        <v>0</v>
      </c>
    </row>
    <row r="339" spans="1:6" ht="16.5" hidden="1">
      <c r="A339" s="17">
        <v>135</v>
      </c>
      <c r="B339" s="88" t="s">
        <v>1314</v>
      </c>
      <c r="C339" s="54" t="s">
        <v>1094</v>
      </c>
      <c r="D339" s="26">
        <v>25.46</v>
      </c>
      <c r="E339" s="21"/>
      <c r="F339" s="21">
        <f t="shared" si="8"/>
        <v>0</v>
      </c>
    </row>
    <row r="340" spans="1:6" ht="16.5" hidden="1">
      <c r="A340" s="17">
        <v>136</v>
      </c>
      <c r="B340" s="88" t="s">
        <v>1315</v>
      </c>
      <c r="C340" s="54" t="s">
        <v>1094</v>
      </c>
      <c r="D340" s="26">
        <v>30.73</v>
      </c>
      <c r="E340" s="21"/>
      <c r="F340" s="21">
        <f t="shared" si="8"/>
        <v>0</v>
      </c>
    </row>
    <row r="341" spans="1:6" ht="16.5" hidden="1">
      <c r="A341" s="17">
        <v>137</v>
      </c>
      <c r="B341" s="88" t="s">
        <v>1316</v>
      </c>
      <c r="C341" s="54" t="s">
        <v>1094</v>
      </c>
      <c r="D341" s="26">
        <v>36.58</v>
      </c>
      <c r="E341" s="21"/>
      <c r="F341" s="21">
        <f t="shared" si="8"/>
        <v>0</v>
      </c>
    </row>
    <row r="342" spans="1:6" ht="16.5" hidden="1">
      <c r="A342" s="17">
        <v>138</v>
      </c>
      <c r="B342" s="88" t="s">
        <v>1317</v>
      </c>
      <c r="C342" s="54" t="s">
        <v>1094</v>
      </c>
      <c r="D342" s="26">
        <v>21.36</v>
      </c>
      <c r="E342" s="21"/>
      <c r="F342" s="21">
        <f t="shared" si="8"/>
        <v>0</v>
      </c>
    </row>
    <row r="343" spans="1:6" ht="16.5" hidden="1">
      <c r="A343" s="17">
        <v>139</v>
      </c>
      <c r="B343" s="88" t="s">
        <v>1318</v>
      </c>
      <c r="C343" s="54" t="s">
        <v>1094</v>
      </c>
      <c r="D343" s="26">
        <v>23.12</v>
      </c>
      <c r="E343" s="21"/>
      <c r="F343" s="21">
        <f t="shared" si="8"/>
        <v>0</v>
      </c>
    </row>
    <row r="344" spans="1:6" ht="16.5" hidden="1">
      <c r="A344" s="17">
        <v>140</v>
      </c>
      <c r="B344" s="88" t="s">
        <v>1319</v>
      </c>
      <c r="C344" s="54" t="s">
        <v>1094</v>
      </c>
      <c r="D344" s="26">
        <v>27.22</v>
      </c>
      <c r="E344" s="21"/>
      <c r="F344" s="21">
        <f t="shared" si="8"/>
        <v>0</v>
      </c>
    </row>
    <row r="345" spans="1:6" ht="16.5" hidden="1">
      <c r="A345" s="17">
        <v>141</v>
      </c>
      <c r="B345" s="88" t="s">
        <v>1320</v>
      </c>
      <c r="C345" s="54" t="s">
        <v>1094</v>
      </c>
      <c r="D345" s="26">
        <v>33.65</v>
      </c>
      <c r="E345" s="21"/>
      <c r="F345" s="21">
        <f t="shared" si="8"/>
        <v>0</v>
      </c>
    </row>
    <row r="346" spans="1:6" ht="16.5" hidden="1">
      <c r="A346" s="17">
        <v>142</v>
      </c>
      <c r="B346" s="88" t="s">
        <v>1321</v>
      </c>
      <c r="C346" s="54" t="s">
        <v>1094</v>
      </c>
      <c r="D346" s="26">
        <v>35.11</v>
      </c>
      <c r="E346" s="21"/>
      <c r="F346" s="21">
        <f t="shared" si="8"/>
        <v>0</v>
      </c>
    </row>
    <row r="347" spans="1:6" ht="16.5" hidden="1">
      <c r="A347" s="17">
        <v>143</v>
      </c>
      <c r="B347" s="88" t="s">
        <v>1322</v>
      </c>
      <c r="C347" s="54" t="s">
        <v>1094</v>
      </c>
      <c r="D347" s="26">
        <v>40.38</v>
      </c>
      <c r="E347" s="21"/>
      <c r="F347" s="21">
        <f t="shared" si="8"/>
        <v>0</v>
      </c>
    </row>
    <row r="348" spans="1:6" ht="16.5" hidden="1">
      <c r="A348" s="17">
        <v>144</v>
      </c>
      <c r="B348" s="88" t="s">
        <v>1323</v>
      </c>
      <c r="C348" s="54" t="s">
        <v>1094</v>
      </c>
      <c r="D348" s="26">
        <v>16.24</v>
      </c>
      <c r="E348" s="21"/>
      <c r="F348" s="21">
        <f t="shared" si="8"/>
        <v>0</v>
      </c>
    </row>
    <row r="349" spans="1:6" ht="16.5" hidden="1">
      <c r="A349" s="17">
        <v>145</v>
      </c>
      <c r="B349" s="88" t="s">
        <v>1324</v>
      </c>
      <c r="C349" s="54" t="s">
        <v>1094</v>
      </c>
      <c r="D349" s="26">
        <v>18.44</v>
      </c>
      <c r="E349" s="21"/>
      <c r="F349" s="21">
        <f t="shared" si="8"/>
        <v>0</v>
      </c>
    </row>
    <row r="350" spans="1:6" ht="16.5" hidden="1">
      <c r="A350" s="17">
        <v>146</v>
      </c>
      <c r="B350" s="88" t="s">
        <v>1325</v>
      </c>
      <c r="C350" s="54" t="s">
        <v>1094</v>
      </c>
      <c r="D350" s="26">
        <v>19.75</v>
      </c>
      <c r="E350" s="21"/>
      <c r="F350" s="21">
        <f t="shared" si="8"/>
        <v>0</v>
      </c>
    </row>
    <row r="351" spans="1:6" ht="16.5" hidden="1">
      <c r="A351" s="17">
        <v>147</v>
      </c>
      <c r="B351" s="88" t="s">
        <v>1326</v>
      </c>
      <c r="C351" s="54" t="s">
        <v>1094</v>
      </c>
      <c r="D351" s="26">
        <v>25.24</v>
      </c>
      <c r="E351" s="21"/>
      <c r="F351" s="21">
        <f t="shared" si="8"/>
        <v>0</v>
      </c>
    </row>
    <row r="352" spans="1:6" ht="16.5" hidden="1">
      <c r="A352" s="17">
        <v>148</v>
      </c>
      <c r="B352" s="88" t="s">
        <v>1327</v>
      </c>
      <c r="C352" s="54" t="s">
        <v>1094</v>
      </c>
      <c r="D352" s="26">
        <v>18.22</v>
      </c>
      <c r="E352" s="21"/>
      <c r="F352" s="21">
        <f t="shared" si="8"/>
        <v>0</v>
      </c>
    </row>
    <row r="353" spans="1:6" ht="16.5" hidden="1">
      <c r="A353" s="17">
        <v>149</v>
      </c>
      <c r="B353" s="88" t="s">
        <v>1328</v>
      </c>
      <c r="C353" s="54" t="s">
        <v>1094</v>
      </c>
      <c r="D353" s="26">
        <v>19.09</v>
      </c>
      <c r="E353" s="21"/>
      <c r="F353" s="21">
        <f t="shared" si="8"/>
        <v>0</v>
      </c>
    </row>
    <row r="354" spans="1:6" ht="16.5" hidden="1">
      <c r="A354" s="17">
        <v>150</v>
      </c>
      <c r="B354" s="88" t="s">
        <v>1329</v>
      </c>
      <c r="C354" s="54" t="s">
        <v>1094</v>
      </c>
      <c r="D354" s="26">
        <v>23.05</v>
      </c>
      <c r="E354" s="21"/>
      <c r="F354" s="21">
        <f t="shared" si="8"/>
        <v>0</v>
      </c>
    </row>
    <row r="355" spans="1:6" ht="16.5" hidden="1">
      <c r="A355" s="17">
        <v>151</v>
      </c>
      <c r="B355" s="88" t="s">
        <v>1330</v>
      </c>
      <c r="C355" s="54" t="s">
        <v>1094</v>
      </c>
      <c r="D355" s="26">
        <v>27.43</v>
      </c>
      <c r="E355" s="21"/>
      <c r="F355" s="21">
        <f t="shared" si="8"/>
        <v>0</v>
      </c>
    </row>
    <row r="356" spans="1:6" ht="16.5" hidden="1">
      <c r="A356" s="17">
        <v>152</v>
      </c>
      <c r="B356" s="88" t="s">
        <v>1331</v>
      </c>
      <c r="C356" s="54" t="s">
        <v>1094</v>
      </c>
      <c r="D356" s="26">
        <v>16.02</v>
      </c>
      <c r="E356" s="21"/>
      <c r="F356" s="21">
        <f t="shared" si="8"/>
        <v>0</v>
      </c>
    </row>
    <row r="357" spans="1:6" ht="16.5" hidden="1">
      <c r="A357" s="17">
        <v>153</v>
      </c>
      <c r="B357" s="88" t="s">
        <v>1332</v>
      </c>
      <c r="C357" s="54" t="s">
        <v>1094</v>
      </c>
      <c r="D357" s="26">
        <v>17.34</v>
      </c>
      <c r="E357" s="21"/>
      <c r="F357" s="21">
        <f t="shared" si="8"/>
        <v>0</v>
      </c>
    </row>
    <row r="358" spans="1:6" ht="16.5" hidden="1">
      <c r="A358" s="17">
        <v>154</v>
      </c>
      <c r="B358" s="88" t="s">
        <v>1333</v>
      </c>
      <c r="C358" s="54" t="s">
        <v>1094</v>
      </c>
      <c r="D358" s="26">
        <v>20.41</v>
      </c>
      <c r="E358" s="21"/>
      <c r="F358" s="21">
        <f t="shared" si="8"/>
        <v>0</v>
      </c>
    </row>
    <row r="359" spans="1:6" ht="16.5" hidden="1">
      <c r="A359" s="17">
        <v>155</v>
      </c>
      <c r="B359" s="88" t="s">
        <v>1334</v>
      </c>
      <c r="C359" s="54" t="s">
        <v>1094</v>
      </c>
      <c r="D359" s="26">
        <v>25.24</v>
      </c>
      <c r="E359" s="21"/>
      <c r="F359" s="21">
        <f t="shared" si="8"/>
        <v>0</v>
      </c>
    </row>
    <row r="360" spans="1:6" ht="16.5" hidden="1">
      <c r="A360" s="17">
        <v>156</v>
      </c>
      <c r="B360" s="88" t="s">
        <v>1335</v>
      </c>
      <c r="C360" s="54" t="s">
        <v>1094</v>
      </c>
      <c r="D360" s="26">
        <v>26.33</v>
      </c>
      <c r="E360" s="21"/>
      <c r="F360" s="21">
        <f t="shared" si="8"/>
        <v>0</v>
      </c>
    </row>
    <row r="361" spans="1:6" ht="16.5" hidden="1">
      <c r="A361" s="17">
        <v>157</v>
      </c>
      <c r="B361" s="88" t="s">
        <v>1336</v>
      </c>
      <c r="C361" s="54" t="s">
        <v>1094</v>
      </c>
      <c r="D361" s="26">
        <v>30.29</v>
      </c>
      <c r="E361" s="21"/>
      <c r="F361" s="21">
        <f t="shared" si="8"/>
        <v>0</v>
      </c>
    </row>
    <row r="362" spans="1:6" ht="16.5" hidden="1">
      <c r="A362" s="17">
        <v>158</v>
      </c>
      <c r="B362" s="24" t="s">
        <v>1176</v>
      </c>
      <c r="C362" s="54" t="s">
        <v>82</v>
      </c>
      <c r="D362" s="26">
        <v>0.3</v>
      </c>
      <c r="E362" s="21"/>
      <c r="F362" s="21">
        <f t="shared" si="8"/>
        <v>0</v>
      </c>
    </row>
    <row r="363" spans="1:6" ht="16.5" hidden="1">
      <c r="A363" s="17">
        <v>159</v>
      </c>
      <c r="B363" s="24" t="s">
        <v>1178</v>
      </c>
      <c r="C363" s="54" t="s">
        <v>82</v>
      </c>
      <c r="D363" s="26">
        <v>0.3</v>
      </c>
      <c r="E363" s="21"/>
      <c r="F363" s="21">
        <f t="shared" si="8"/>
        <v>0</v>
      </c>
    </row>
    <row r="364" spans="1:6" ht="33">
      <c r="A364" s="119">
        <v>160</v>
      </c>
      <c r="B364" s="124" t="s">
        <v>1179</v>
      </c>
      <c r="C364" s="137" t="s">
        <v>82</v>
      </c>
      <c r="D364" s="122">
        <v>0.32</v>
      </c>
      <c r="E364" s="123">
        <v>800</v>
      </c>
      <c r="F364" s="123">
        <f t="shared" si="8"/>
        <v>256</v>
      </c>
    </row>
    <row r="365" spans="1:6" ht="16.5" hidden="1">
      <c r="A365" s="119">
        <v>161</v>
      </c>
      <c r="B365" s="124" t="s">
        <v>1180</v>
      </c>
      <c r="C365" s="137" t="s">
        <v>82</v>
      </c>
      <c r="D365" s="122">
        <v>0.33</v>
      </c>
      <c r="E365" s="123"/>
      <c r="F365" s="123">
        <f t="shared" si="8"/>
        <v>0</v>
      </c>
    </row>
    <row r="366" spans="1:6" ht="16.5" hidden="1">
      <c r="A366" s="119">
        <v>162</v>
      </c>
      <c r="B366" s="124" t="s">
        <v>1181</v>
      </c>
      <c r="C366" s="137" t="s">
        <v>82</v>
      </c>
      <c r="D366" s="122">
        <v>0.35</v>
      </c>
      <c r="E366" s="123"/>
      <c r="F366" s="123">
        <f t="shared" si="8"/>
        <v>0</v>
      </c>
    </row>
    <row r="367" spans="1:6" ht="16.5" hidden="1">
      <c r="A367" s="119">
        <v>163</v>
      </c>
      <c r="B367" s="124" t="s">
        <v>1182</v>
      </c>
      <c r="C367" s="137" t="s">
        <v>82</v>
      </c>
      <c r="D367" s="122">
        <v>0.37</v>
      </c>
      <c r="E367" s="123"/>
      <c r="F367" s="123">
        <f t="shared" si="8"/>
        <v>0</v>
      </c>
    </row>
    <row r="368" spans="1:6" ht="16.5" hidden="1">
      <c r="A368" s="119">
        <v>164</v>
      </c>
      <c r="B368" s="124" t="s">
        <v>1183</v>
      </c>
      <c r="C368" s="137" t="s">
        <v>82</v>
      </c>
      <c r="D368" s="122">
        <v>0.38</v>
      </c>
      <c r="E368" s="123"/>
      <c r="F368" s="123">
        <f t="shared" si="8"/>
        <v>0</v>
      </c>
    </row>
    <row r="369" spans="1:6" ht="16.5" hidden="1">
      <c r="A369" s="119">
        <v>165</v>
      </c>
      <c r="B369" s="124" t="s">
        <v>1184</v>
      </c>
      <c r="C369" s="137" t="s">
        <v>82</v>
      </c>
      <c r="D369" s="122">
        <v>0.41</v>
      </c>
      <c r="E369" s="123"/>
      <c r="F369" s="123">
        <f t="shared" si="8"/>
        <v>0</v>
      </c>
    </row>
    <row r="370" spans="1:6" ht="16.5" hidden="1">
      <c r="A370" s="119">
        <v>166</v>
      </c>
      <c r="B370" s="124" t="s">
        <v>1399</v>
      </c>
      <c r="C370" s="137" t="s">
        <v>82</v>
      </c>
      <c r="D370" s="122">
        <v>0.42</v>
      </c>
      <c r="E370" s="123"/>
      <c r="F370" s="123">
        <f t="shared" si="8"/>
        <v>0</v>
      </c>
    </row>
    <row r="371" spans="1:6" ht="16.5" hidden="1">
      <c r="A371" s="119">
        <v>167</v>
      </c>
      <c r="B371" s="124" t="s">
        <v>1189</v>
      </c>
      <c r="C371" s="137" t="s">
        <v>82</v>
      </c>
      <c r="D371" s="122">
        <v>0.15</v>
      </c>
      <c r="E371" s="123"/>
      <c r="F371" s="123">
        <f t="shared" si="8"/>
        <v>0</v>
      </c>
    </row>
    <row r="372" spans="1:6" ht="16.5" hidden="1">
      <c r="A372" s="119">
        <v>168</v>
      </c>
      <c r="B372" s="124" t="s">
        <v>1190</v>
      </c>
      <c r="C372" s="137" t="s">
        <v>82</v>
      </c>
      <c r="D372" s="122">
        <v>0.15</v>
      </c>
      <c r="E372" s="123"/>
      <c r="F372" s="123">
        <f t="shared" si="8"/>
        <v>0</v>
      </c>
    </row>
    <row r="373" spans="1:6" ht="16.5" hidden="1">
      <c r="A373" s="119">
        <v>169</v>
      </c>
      <c r="B373" s="124" t="s">
        <v>1191</v>
      </c>
      <c r="C373" s="137" t="s">
        <v>82</v>
      </c>
      <c r="D373" s="122">
        <v>0.16</v>
      </c>
      <c r="E373" s="123"/>
      <c r="F373" s="123">
        <f t="shared" si="8"/>
        <v>0</v>
      </c>
    </row>
    <row r="374" spans="1:6" ht="16.5" hidden="1">
      <c r="A374" s="119">
        <v>170</v>
      </c>
      <c r="B374" s="124" t="s">
        <v>1192</v>
      </c>
      <c r="C374" s="137" t="s">
        <v>82</v>
      </c>
      <c r="D374" s="122">
        <v>0.17</v>
      </c>
      <c r="E374" s="123"/>
      <c r="F374" s="123">
        <f t="shared" si="8"/>
        <v>0</v>
      </c>
    </row>
    <row r="375" spans="1:6" ht="16.5" hidden="1">
      <c r="A375" s="119">
        <v>171</v>
      </c>
      <c r="B375" s="124" t="s">
        <v>1193</v>
      </c>
      <c r="C375" s="137" t="s">
        <v>82</v>
      </c>
      <c r="D375" s="122">
        <v>0.17</v>
      </c>
      <c r="E375" s="123"/>
      <c r="F375" s="123">
        <f t="shared" si="8"/>
        <v>0</v>
      </c>
    </row>
    <row r="376" spans="1:6" ht="16.5" hidden="1">
      <c r="A376" s="119">
        <v>172</v>
      </c>
      <c r="B376" s="124" t="s">
        <v>1194</v>
      </c>
      <c r="C376" s="137" t="s">
        <v>82</v>
      </c>
      <c r="D376" s="122">
        <v>0.18</v>
      </c>
      <c r="E376" s="123"/>
      <c r="F376" s="123">
        <f t="shared" si="8"/>
        <v>0</v>
      </c>
    </row>
    <row r="377" spans="1:6" ht="16.5" hidden="1">
      <c r="A377" s="119">
        <v>173</v>
      </c>
      <c r="B377" s="124" t="s">
        <v>1195</v>
      </c>
      <c r="C377" s="137" t="s">
        <v>82</v>
      </c>
      <c r="D377" s="122">
        <v>0.19</v>
      </c>
      <c r="E377" s="123"/>
      <c r="F377" s="123">
        <f t="shared" si="8"/>
        <v>0</v>
      </c>
    </row>
    <row r="378" spans="1:6" ht="16.5" hidden="1">
      <c r="A378" s="119">
        <v>174</v>
      </c>
      <c r="B378" s="124" t="s">
        <v>1196</v>
      </c>
      <c r="C378" s="137" t="s">
        <v>82</v>
      </c>
      <c r="D378" s="122">
        <v>0.2</v>
      </c>
      <c r="E378" s="123"/>
      <c r="F378" s="123">
        <f t="shared" si="8"/>
        <v>0</v>
      </c>
    </row>
    <row r="379" spans="1:6" ht="16.5" hidden="1">
      <c r="A379" s="119">
        <v>175</v>
      </c>
      <c r="B379" s="124" t="s">
        <v>1400</v>
      </c>
      <c r="C379" s="137" t="s">
        <v>82</v>
      </c>
      <c r="D379" s="122">
        <v>0.21</v>
      </c>
      <c r="E379" s="123"/>
      <c r="F379" s="123">
        <f t="shared" si="8"/>
        <v>0</v>
      </c>
    </row>
    <row r="380" spans="1:6" ht="16.5" hidden="1">
      <c r="A380" s="119">
        <v>176</v>
      </c>
      <c r="B380" s="124" t="s">
        <v>1359</v>
      </c>
      <c r="C380" s="137" t="s">
        <v>82</v>
      </c>
      <c r="D380" s="122">
        <v>0.45</v>
      </c>
      <c r="E380" s="123"/>
      <c r="F380" s="123">
        <f t="shared" si="8"/>
        <v>0</v>
      </c>
    </row>
    <row r="381" spans="1:6" ht="16.5" hidden="1">
      <c r="A381" s="119">
        <v>177</v>
      </c>
      <c r="B381" s="124" t="s">
        <v>1360</v>
      </c>
      <c r="C381" s="137" t="s">
        <v>82</v>
      </c>
      <c r="D381" s="122">
        <v>0.45</v>
      </c>
      <c r="E381" s="123"/>
      <c r="F381" s="123">
        <f t="shared" si="8"/>
        <v>0</v>
      </c>
    </row>
    <row r="382" spans="1:6" ht="16.5" hidden="1">
      <c r="A382" s="119">
        <v>178</v>
      </c>
      <c r="B382" s="124" t="s">
        <v>1361</v>
      </c>
      <c r="C382" s="137" t="s">
        <v>82</v>
      </c>
      <c r="D382" s="122">
        <v>0.48</v>
      </c>
      <c r="E382" s="123"/>
      <c r="F382" s="123">
        <f t="shared" si="8"/>
        <v>0</v>
      </c>
    </row>
    <row r="383" spans="1:6" ht="16.5" hidden="1">
      <c r="A383" s="119">
        <v>179</v>
      </c>
      <c r="B383" s="124" t="s">
        <v>1362</v>
      </c>
      <c r="C383" s="137" t="s">
        <v>82</v>
      </c>
      <c r="D383" s="122">
        <v>0.5</v>
      </c>
      <c r="E383" s="123"/>
      <c r="F383" s="123">
        <f t="shared" si="8"/>
        <v>0</v>
      </c>
    </row>
    <row r="384" spans="1:6" ht="16.5" hidden="1">
      <c r="A384" s="119">
        <v>180</v>
      </c>
      <c r="B384" s="124" t="s">
        <v>1363</v>
      </c>
      <c r="C384" s="137" t="s">
        <v>82</v>
      </c>
      <c r="D384" s="122">
        <v>0.52</v>
      </c>
      <c r="E384" s="123"/>
      <c r="F384" s="123">
        <f t="shared" si="8"/>
        <v>0</v>
      </c>
    </row>
    <row r="385" spans="1:6" ht="16.5" hidden="1">
      <c r="A385" s="119">
        <v>181</v>
      </c>
      <c r="B385" s="124" t="s">
        <v>1364</v>
      </c>
      <c r="C385" s="137" t="s">
        <v>82</v>
      </c>
      <c r="D385" s="122">
        <v>0.55</v>
      </c>
      <c r="E385" s="123"/>
      <c r="F385" s="123">
        <f t="shared" si="8"/>
        <v>0</v>
      </c>
    </row>
    <row r="386" spans="1:6" ht="16.5" hidden="1">
      <c r="A386" s="119">
        <v>182</v>
      </c>
      <c r="B386" s="124" t="s">
        <v>1365</v>
      </c>
      <c r="C386" s="137" t="s">
        <v>82</v>
      </c>
      <c r="D386" s="122">
        <v>0.57</v>
      </c>
      <c r="E386" s="123"/>
      <c r="F386" s="123">
        <f t="shared" si="8"/>
        <v>0</v>
      </c>
    </row>
    <row r="387" spans="1:6" ht="16.5" hidden="1">
      <c r="A387" s="119">
        <v>183</v>
      </c>
      <c r="B387" s="124" t="s">
        <v>1366</v>
      </c>
      <c r="C387" s="137" t="s">
        <v>82</v>
      </c>
      <c r="D387" s="122">
        <v>0.61</v>
      </c>
      <c r="E387" s="123"/>
      <c r="F387" s="123">
        <f t="shared" si="8"/>
        <v>0</v>
      </c>
    </row>
    <row r="388" spans="1:6" ht="16.5" hidden="1">
      <c r="A388" s="119">
        <v>184</v>
      </c>
      <c r="B388" s="124" t="s">
        <v>1401</v>
      </c>
      <c r="C388" s="137" t="s">
        <v>82</v>
      </c>
      <c r="D388" s="122">
        <v>0.63</v>
      </c>
      <c r="E388" s="123"/>
      <c r="F388" s="123">
        <f t="shared" si="8"/>
        <v>0</v>
      </c>
    </row>
    <row r="389" spans="1:6" ht="16.5" hidden="1">
      <c r="A389" s="119">
        <v>185</v>
      </c>
      <c r="B389" s="124" t="s">
        <v>1185</v>
      </c>
      <c r="C389" s="137" t="s">
        <v>82</v>
      </c>
      <c r="D389" s="122">
        <v>0.32</v>
      </c>
      <c r="E389" s="123"/>
      <c r="F389" s="123">
        <f t="shared" si="8"/>
        <v>0</v>
      </c>
    </row>
    <row r="390" spans="1:6" ht="33">
      <c r="A390" s="119">
        <v>186</v>
      </c>
      <c r="B390" s="124" t="s">
        <v>1186</v>
      </c>
      <c r="C390" s="137" t="s">
        <v>82</v>
      </c>
      <c r="D390" s="122">
        <v>0.32</v>
      </c>
      <c r="E390" s="123">
        <v>680</v>
      </c>
      <c r="F390" s="123">
        <f t="shared" si="8"/>
        <v>217.6</v>
      </c>
    </row>
    <row r="391" spans="1:6" ht="16.5" hidden="1">
      <c r="A391" s="17">
        <v>187</v>
      </c>
      <c r="B391" s="24" t="s">
        <v>1187</v>
      </c>
      <c r="C391" s="54" t="s">
        <v>82</v>
      </c>
      <c r="D391" s="26">
        <v>0.16</v>
      </c>
      <c r="E391" s="21"/>
      <c r="F391" s="21">
        <f t="shared" si="8"/>
        <v>0</v>
      </c>
    </row>
    <row r="392" spans="1:6" ht="16.5" hidden="1">
      <c r="A392" s="17">
        <v>188</v>
      </c>
      <c r="B392" s="24" t="s">
        <v>1188</v>
      </c>
      <c r="C392" s="54" t="s">
        <v>82</v>
      </c>
      <c r="D392" s="26">
        <v>0.16</v>
      </c>
      <c r="E392" s="21"/>
      <c r="F392" s="21">
        <f t="shared" si="8"/>
        <v>0</v>
      </c>
    </row>
    <row r="393" spans="1:6" ht="16.5" hidden="1">
      <c r="A393" s="17">
        <v>189</v>
      </c>
      <c r="B393" s="24" t="s">
        <v>1357</v>
      </c>
      <c r="C393" s="54" t="s">
        <v>82</v>
      </c>
      <c r="D393" s="26">
        <v>0.48</v>
      </c>
      <c r="E393" s="21"/>
      <c r="F393" s="21">
        <f t="shared" si="8"/>
        <v>0</v>
      </c>
    </row>
    <row r="394" spans="1:6" ht="16.5" hidden="1">
      <c r="A394" s="17">
        <v>190</v>
      </c>
      <c r="B394" s="24" t="s">
        <v>1358</v>
      </c>
      <c r="C394" s="54" t="s">
        <v>82</v>
      </c>
      <c r="D394" s="26">
        <v>0.48</v>
      </c>
      <c r="E394" s="21"/>
      <c r="F394" s="21">
        <f t="shared" si="8"/>
        <v>0</v>
      </c>
    </row>
    <row r="395" spans="1:6" ht="16.5">
      <c r="A395" s="17">
        <v>191</v>
      </c>
      <c r="B395" s="89" t="s">
        <v>1197</v>
      </c>
      <c r="C395" s="19" t="s">
        <v>1094</v>
      </c>
      <c r="D395" s="26">
        <v>18.01</v>
      </c>
      <c r="E395" s="21">
        <v>1</v>
      </c>
      <c r="F395" s="21">
        <f t="shared" si="8"/>
        <v>18.01</v>
      </c>
    </row>
    <row r="396" spans="1:6" ht="16.5" hidden="1">
      <c r="A396" s="17">
        <v>192</v>
      </c>
      <c r="B396" s="89" t="s">
        <v>1198</v>
      </c>
      <c r="C396" s="19" t="s">
        <v>1094</v>
      </c>
      <c r="D396" s="26">
        <v>29.25</v>
      </c>
      <c r="E396" s="21"/>
      <c r="F396" s="21">
        <f t="shared" si="8"/>
        <v>0</v>
      </c>
    </row>
    <row r="397" spans="1:6" ht="16.5" hidden="1">
      <c r="A397" s="17">
        <v>193</v>
      </c>
      <c r="B397" s="89" t="s">
        <v>1199</v>
      </c>
      <c r="C397" s="19" t="s">
        <v>1094</v>
      </c>
      <c r="D397" s="26">
        <v>18.01</v>
      </c>
      <c r="E397" s="21"/>
      <c r="F397" s="21">
        <f aca="true" t="shared" si="9" ref="F397:F452">E397*D397</f>
        <v>0</v>
      </c>
    </row>
    <row r="398" spans="1:6" ht="16.5" hidden="1">
      <c r="A398" s="17">
        <v>194</v>
      </c>
      <c r="B398" s="89" t="s">
        <v>1200</v>
      </c>
      <c r="C398" s="19" t="s">
        <v>1094</v>
      </c>
      <c r="D398" s="26">
        <v>27.42</v>
      </c>
      <c r="E398" s="21"/>
      <c r="F398" s="21">
        <f t="shared" si="9"/>
        <v>0</v>
      </c>
    </row>
    <row r="399" spans="1:6" ht="16.5" hidden="1">
      <c r="A399" s="17">
        <v>195</v>
      </c>
      <c r="B399" s="89" t="s">
        <v>1201</v>
      </c>
      <c r="C399" s="19" t="s">
        <v>1094</v>
      </c>
      <c r="D399" s="26">
        <v>18.01</v>
      </c>
      <c r="E399" s="21"/>
      <c r="F399" s="21">
        <f t="shared" si="9"/>
        <v>0</v>
      </c>
    </row>
    <row r="400" spans="1:6" ht="16.5" hidden="1">
      <c r="A400" s="17">
        <v>196</v>
      </c>
      <c r="B400" s="89" t="s">
        <v>1202</v>
      </c>
      <c r="C400" s="19" t="s">
        <v>1094</v>
      </c>
      <c r="D400" s="26">
        <v>29.25</v>
      </c>
      <c r="E400" s="21"/>
      <c r="F400" s="21">
        <f t="shared" si="9"/>
        <v>0</v>
      </c>
    </row>
    <row r="401" spans="1:6" ht="16.5" hidden="1">
      <c r="A401" s="17">
        <v>197</v>
      </c>
      <c r="B401" s="89" t="s">
        <v>1203</v>
      </c>
      <c r="C401" s="19" t="s">
        <v>1094</v>
      </c>
      <c r="D401" s="26">
        <v>18.01</v>
      </c>
      <c r="E401" s="21"/>
      <c r="F401" s="21">
        <f t="shared" si="9"/>
        <v>0</v>
      </c>
    </row>
    <row r="402" spans="1:6" ht="16.5" hidden="1">
      <c r="A402" s="17">
        <v>198</v>
      </c>
      <c r="B402" s="89" t="s">
        <v>1204</v>
      </c>
      <c r="C402" s="19" t="s">
        <v>1094</v>
      </c>
      <c r="D402" s="26">
        <v>27.42</v>
      </c>
      <c r="E402" s="21"/>
      <c r="F402" s="21">
        <f t="shared" si="9"/>
        <v>0</v>
      </c>
    </row>
    <row r="403" spans="1:6" ht="33">
      <c r="A403" s="17">
        <v>199</v>
      </c>
      <c r="B403" s="24" t="s">
        <v>1355</v>
      </c>
      <c r="C403" s="19" t="s">
        <v>13</v>
      </c>
      <c r="D403" s="26">
        <v>16.05</v>
      </c>
      <c r="E403" s="21">
        <v>3</v>
      </c>
      <c r="F403" s="21">
        <f t="shared" si="9"/>
        <v>48.150000000000006</v>
      </c>
    </row>
    <row r="404" spans="1:6" ht="33">
      <c r="A404" s="17">
        <v>200</v>
      </c>
      <c r="B404" s="24" t="s">
        <v>1356</v>
      </c>
      <c r="C404" s="19" t="s">
        <v>13</v>
      </c>
      <c r="D404" s="26">
        <v>16.05</v>
      </c>
      <c r="E404" s="21"/>
      <c r="F404" s="21">
        <f t="shared" si="9"/>
        <v>0</v>
      </c>
    </row>
    <row r="405" spans="1:6" ht="49.5">
      <c r="A405" s="17">
        <v>201</v>
      </c>
      <c r="B405" s="24" t="s">
        <v>1172</v>
      </c>
      <c r="C405" s="54" t="s">
        <v>13</v>
      </c>
      <c r="D405" s="26">
        <v>60.71</v>
      </c>
      <c r="E405" s="21">
        <v>3</v>
      </c>
      <c r="F405" s="21">
        <f t="shared" si="9"/>
        <v>182.13</v>
      </c>
    </row>
    <row r="406" spans="1:6" ht="49.5" customHeight="1" hidden="1">
      <c r="A406" s="17">
        <v>202</v>
      </c>
      <c r="B406" s="24" t="s">
        <v>1173</v>
      </c>
      <c r="C406" s="54" t="s">
        <v>13</v>
      </c>
      <c r="D406" s="26">
        <v>115.72</v>
      </c>
      <c r="E406" s="21"/>
      <c r="F406" s="21">
        <f t="shared" si="9"/>
        <v>0</v>
      </c>
    </row>
    <row r="407" spans="1:6" ht="33" hidden="1">
      <c r="A407" s="17">
        <v>203</v>
      </c>
      <c r="B407" s="24" t="s">
        <v>1174</v>
      </c>
      <c r="C407" s="54" t="s">
        <v>13</v>
      </c>
      <c r="D407" s="26">
        <v>60.71</v>
      </c>
      <c r="E407" s="21"/>
      <c r="F407" s="21">
        <f t="shared" si="9"/>
        <v>0</v>
      </c>
    </row>
    <row r="408" spans="1:6" ht="33" hidden="1">
      <c r="A408" s="17">
        <v>204</v>
      </c>
      <c r="B408" s="24" t="s">
        <v>1175</v>
      </c>
      <c r="C408" s="54" t="s">
        <v>13</v>
      </c>
      <c r="D408" s="26">
        <v>115.72</v>
      </c>
      <c r="E408" s="21"/>
      <c r="F408" s="21">
        <f t="shared" si="9"/>
        <v>0</v>
      </c>
    </row>
    <row r="409" spans="1:6" ht="16.5">
      <c r="A409" s="17">
        <v>205</v>
      </c>
      <c r="B409" s="24" t="s">
        <v>1164</v>
      </c>
      <c r="C409" s="54" t="s">
        <v>13</v>
      </c>
      <c r="D409" s="26">
        <v>16.64</v>
      </c>
      <c r="E409" s="21">
        <v>6</v>
      </c>
      <c r="F409" s="21">
        <f t="shared" si="9"/>
        <v>99.84</v>
      </c>
    </row>
    <row r="410" spans="1:6" ht="16.5" hidden="1">
      <c r="A410" s="17">
        <v>206</v>
      </c>
      <c r="B410" s="24" t="s">
        <v>1165</v>
      </c>
      <c r="C410" s="54" t="s">
        <v>13</v>
      </c>
      <c r="D410" s="26">
        <v>18.49</v>
      </c>
      <c r="E410" s="21"/>
      <c r="F410" s="21">
        <f t="shared" si="9"/>
        <v>0</v>
      </c>
    </row>
    <row r="411" spans="1:6" ht="16.5" hidden="1">
      <c r="A411" s="17">
        <v>207</v>
      </c>
      <c r="B411" s="24" t="s">
        <v>1166</v>
      </c>
      <c r="C411" s="54" t="s">
        <v>13</v>
      </c>
      <c r="D411" s="26">
        <v>20.34</v>
      </c>
      <c r="E411" s="21"/>
      <c r="F411" s="21">
        <f t="shared" si="9"/>
        <v>0</v>
      </c>
    </row>
    <row r="412" spans="1:6" ht="16.5" hidden="1">
      <c r="A412" s="17">
        <v>208</v>
      </c>
      <c r="B412" s="24" t="s">
        <v>1167</v>
      </c>
      <c r="C412" s="54" t="s">
        <v>13</v>
      </c>
      <c r="D412" s="26">
        <v>16.64</v>
      </c>
      <c r="E412" s="21"/>
      <c r="F412" s="21">
        <f t="shared" si="9"/>
        <v>0</v>
      </c>
    </row>
    <row r="413" spans="1:6" ht="16.5" hidden="1">
      <c r="A413" s="17">
        <v>209</v>
      </c>
      <c r="B413" s="24" t="s">
        <v>1168</v>
      </c>
      <c r="C413" s="54" t="s">
        <v>13</v>
      </c>
      <c r="D413" s="26">
        <v>18.49</v>
      </c>
      <c r="E413" s="21"/>
      <c r="F413" s="21">
        <f t="shared" si="9"/>
        <v>0</v>
      </c>
    </row>
    <row r="414" spans="1:6" ht="16.5" hidden="1">
      <c r="A414" s="17">
        <v>210</v>
      </c>
      <c r="B414" s="24" t="s">
        <v>1169</v>
      </c>
      <c r="C414" s="54" t="s">
        <v>13</v>
      </c>
      <c r="D414" s="26">
        <v>20.34</v>
      </c>
      <c r="E414" s="21"/>
      <c r="F414" s="21">
        <f t="shared" si="9"/>
        <v>0</v>
      </c>
    </row>
    <row r="415" spans="1:6" ht="16.5" hidden="1">
      <c r="A415" s="17">
        <v>211</v>
      </c>
      <c r="B415" s="24" t="s">
        <v>1341</v>
      </c>
      <c r="C415" s="54" t="s">
        <v>1094</v>
      </c>
      <c r="D415" s="26">
        <v>8.3</v>
      </c>
      <c r="E415" s="21"/>
      <c r="F415" s="21">
        <f t="shared" si="9"/>
        <v>0</v>
      </c>
    </row>
    <row r="416" spans="1:6" ht="33">
      <c r="A416" s="17">
        <v>212</v>
      </c>
      <c r="B416" s="24" t="s">
        <v>1342</v>
      </c>
      <c r="C416" s="54" t="s">
        <v>1094</v>
      </c>
      <c r="D416" s="26">
        <v>8.3</v>
      </c>
      <c r="E416" s="21"/>
      <c r="F416" s="21">
        <f t="shared" si="9"/>
        <v>0</v>
      </c>
    </row>
    <row r="417" spans="1:6" ht="16.5" hidden="1">
      <c r="A417" s="17">
        <v>213</v>
      </c>
      <c r="B417" s="24" t="s">
        <v>1343</v>
      </c>
      <c r="C417" s="54" t="s">
        <v>1094</v>
      </c>
      <c r="D417" s="26">
        <v>7.26</v>
      </c>
      <c r="E417" s="21"/>
      <c r="F417" s="21">
        <f t="shared" si="9"/>
        <v>0</v>
      </c>
    </row>
    <row r="418" spans="1:6" ht="16.5" hidden="1">
      <c r="A418" s="17">
        <v>214</v>
      </c>
      <c r="B418" s="24" t="s">
        <v>1344</v>
      </c>
      <c r="C418" s="54" t="s">
        <v>1094</v>
      </c>
      <c r="D418" s="26">
        <v>13.14</v>
      </c>
      <c r="E418" s="21"/>
      <c r="F418" s="21">
        <f t="shared" si="9"/>
        <v>0</v>
      </c>
    </row>
    <row r="419" spans="1:6" ht="16.5" hidden="1">
      <c r="A419" s="17">
        <v>215</v>
      </c>
      <c r="B419" s="24" t="s">
        <v>1345</v>
      </c>
      <c r="C419" s="54" t="s">
        <v>1094</v>
      </c>
      <c r="D419" s="26">
        <v>12.45</v>
      </c>
      <c r="E419" s="21"/>
      <c r="F419" s="21">
        <f t="shared" si="9"/>
        <v>0</v>
      </c>
    </row>
    <row r="420" spans="1:6" ht="16.5" hidden="1">
      <c r="A420" s="17">
        <v>216</v>
      </c>
      <c r="B420" s="24" t="s">
        <v>1346</v>
      </c>
      <c r="C420" s="54" t="s">
        <v>1094</v>
      </c>
      <c r="D420" s="26">
        <v>11.07</v>
      </c>
      <c r="E420" s="21"/>
      <c r="F420" s="21">
        <f t="shared" si="9"/>
        <v>0</v>
      </c>
    </row>
    <row r="421" spans="1:6" ht="33" hidden="1">
      <c r="A421" s="17">
        <v>217</v>
      </c>
      <c r="B421" s="24" t="s">
        <v>1025</v>
      </c>
      <c r="C421" s="54" t="s">
        <v>13</v>
      </c>
      <c r="D421" s="26">
        <v>21.51</v>
      </c>
      <c r="E421" s="21"/>
      <c r="F421" s="21">
        <f t="shared" si="9"/>
        <v>0</v>
      </c>
    </row>
    <row r="422" spans="1:6" ht="33">
      <c r="A422" s="17">
        <v>218</v>
      </c>
      <c r="B422" s="24" t="s">
        <v>1026</v>
      </c>
      <c r="C422" s="54" t="s">
        <v>13</v>
      </c>
      <c r="D422" s="26">
        <v>25.9</v>
      </c>
      <c r="E422" s="21">
        <v>8</v>
      </c>
      <c r="F422" s="21">
        <f t="shared" si="9"/>
        <v>207.2</v>
      </c>
    </row>
    <row r="423" spans="1:6" ht="33" hidden="1">
      <c r="A423" s="17">
        <v>219</v>
      </c>
      <c r="B423" s="24" t="s">
        <v>1027</v>
      </c>
      <c r="C423" s="54" t="s">
        <v>13</v>
      </c>
      <c r="D423" s="26">
        <v>27.66</v>
      </c>
      <c r="E423" s="21"/>
      <c r="F423" s="21">
        <f t="shared" si="9"/>
        <v>0</v>
      </c>
    </row>
    <row r="424" spans="1:6" ht="33" hidden="1">
      <c r="A424" s="17">
        <v>220</v>
      </c>
      <c r="B424" s="24" t="s">
        <v>1028</v>
      </c>
      <c r="C424" s="54" t="s">
        <v>13</v>
      </c>
      <c r="D424" s="26">
        <v>33.3</v>
      </c>
      <c r="E424" s="21"/>
      <c r="F424" s="21">
        <f t="shared" si="9"/>
        <v>0</v>
      </c>
    </row>
    <row r="425" spans="1:6" ht="16.5" hidden="1">
      <c r="A425" s="17">
        <v>221</v>
      </c>
      <c r="B425" s="90" t="s">
        <v>1029</v>
      </c>
      <c r="C425" s="54" t="s">
        <v>13</v>
      </c>
      <c r="D425" s="26">
        <v>12.29</v>
      </c>
      <c r="E425" s="21"/>
      <c r="F425" s="21">
        <f t="shared" si="9"/>
        <v>0</v>
      </c>
    </row>
    <row r="426" spans="1:6" ht="16.5" hidden="1">
      <c r="A426" s="17">
        <v>222</v>
      </c>
      <c r="B426" s="90" t="s">
        <v>1030</v>
      </c>
      <c r="C426" s="54" t="s">
        <v>13</v>
      </c>
      <c r="D426" s="26">
        <v>14.8</v>
      </c>
      <c r="E426" s="21"/>
      <c r="F426" s="21">
        <f t="shared" si="9"/>
        <v>0</v>
      </c>
    </row>
    <row r="427" spans="1:6" ht="16.5" hidden="1">
      <c r="A427" s="17">
        <v>223</v>
      </c>
      <c r="B427" s="90" t="s">
        <v>1031</v>
      </c>
      <c r="C427" s="54" t="s">
        <v>13</v>
      </c>
      <c r="D427" s="26">
        <v>15.36</v>
      </c>
      <c r="E427" s="21"/>
      <c r="F427" s="21">
        <f t="shared" si="9"/>
        <v>0</v>
      </c>
    </row>
    <row r="428" spans="1:6" ht="16.5" hidden="1">
      <c r="A428" s="17">
        <v>224</v>
      </c>
      <c r="B428" s="90" t="s">
        <v>1032</v>
      </c>
      <c r="C428" s="54" t="s">
        <v>13</v>
      </c>
      <c r="D428" s="26">
        <v>18.5</v>
      </c>
      <c r="E428" s="21"/>
      <c r="F428" s="21">
        <f t="shared" si="9"/>
        <v>0</v>
      </c>
    </row>
    <row r="429" spans="1:6" ht="33" hidden="1">
      <c r="A429" s="17">
        <v>225</v>
      </c>
      <c r="B429" s="90" t="s">
        <v>1033</v>
      </c>
      <c r="C429" s="54" t="s">
        <v>13</v>
      </c>
      <c r="D429" s="26">
        <v>19.67</v>
      </c>
      <c r="E429" s="21"/>
      <c r="F429" s="21">
        <f t="shared" si="9"/>
        <v>0</v>
      </c>
    </row>
    <row r="430" spans="1:6" ht="33">
      <c r="A430" s="17">
        <v>226</v>
      </c>
      <c r="B430" s="90" t="s">
        <v>1034</v>
      </c>
      <c r="C430" s="54" t="s">
        <v>13</v>
      </c>
      <c r="D430" s="26">
        <v>23.68</v>
      </c>
      <c r="E430" s="21">
        <v>3</v>
      </c>
      <c r="F430" s="21">
        <f t="shared" si="9"/>
        <v>71.03999999999999</v>
      </c>
    </row>
    <row r="431" spans="1:6" ht="16.5" hidden="1">
      <c r="A431" s="17">
        <v>227</v>
      </c>
      <c r="B431" s="24" t="s">
        <v>1035</v>
      </c>
      <c r="C431" s="54" t="s">
        <v>13</v>
      </c>
      <c r="D431" s="26">
        <v>10.45</v>
      </c>
      <c r="E431" s="21"/>
      <c r="F431" s="21">
        <f t="shared" si="9"/>
        <v>0</v>
      </c>
    </row>
    <row r="432" spans="1:6" ht="16.5" hidden="1">
      <c r="A432" s="17">
        <v>228</v>
      </c>
      <c r="B432" s="24" t="s">
        <v>1036</v>
      </c>
      <c r="C432" s="54" t="s">
        <v>13</v>
      </c>
      <c r="D432" s="26">
        <v>12.58</v>
      </c>
      <c r="E432" s="21"/>
      <c r="F432" s="21">
        <f t="shared" si="9"/>
        <v>0</v>
      </c>
    </row>
    <row r="433" spans="1:6" ht="16.5" hidden="1">
      <c r="A433" s="17">
        <v>229</v>
      </c>
      <c r="B433" s="24" t="s">
        <v>1037</v>
      </c>
      <c r="C433" s="54" t="s">
        <v>13</v>
      </c>
      <c r="D433" s="26">
        <v>9.22</v>
      </c>
      <c r="E433" s="21"/>
      <c r="F433" s="21">
        <f t="shared" si="9"/>
        <v>0</v>
      </c>
    </row>
    <row r="434" spans="1:6" ht="16.5">
      <c r="A434" s="17">
        <v>230</v>
      </c>
      <c r="B434" s="24" t="s">
        <v>1038</v>
      </c>
      <c r="C434" s="54" t="s">
        <v>13</v>
      </c>
      <c r="D434" s="26">
        <v>11.1</v>
      </c>
      <c r="E434" s="21">
        <v>3</v>
      </c>
      <c r="F434" s="21">
        <f t="shared" si="9"/>
        <v>33.3</v>
      </c>
    </row>
    <row r="435" spans="1:6" ht="16.5">
      <c r="A435" s="17">
        <v>231</v>
      </c>
      <c r="B435" s="24" t="s">
        <v>1022</v>
      </c>
      <c r="C435" s="54" t="s">
        <v>13</v>
      </c>
      <c r="D435" s="26">
        <v>4.88</v>
      </c>
      <c r="E435" s="21"/>
      <c r="F435" s="21">
        <f t="shared" si="9"/>
        <v>0</v>
      </c>
    </row>
    <row r="436" spans="1:6" ht="16.5">
      <c r="A436" s="17">
        <v>232</v>
      </c>
      <c r="B436" s="24" t="s">
        <v>1023</v>
      </c>
      <c r="C436" s="54" t="s">
        <v>13</v>
      </c>
      <c r="D436" s="26">
        <v>6.41</v>
      </c>
      <c r="E436" s="21">
        <v>15</v>
      </c>
      <c r="F436" s="21">
        <f t="shared" si="9"/>
        <v>96.15</v>
      </c>
    </row>
    <row r="437" spans="1:6" ht="16.5" hidden="1">
      <c r="A437" s="17">
        <v>233</v>
      </c>
      <c r="B437" s="24" t="s">
        <v>1039</v>
      </c>
      <c r="C437" s="54" t="s">
        <v>13</v>
      </c>
      <c r="D437" s="26">
        <v>8.6</v>
      </c>
      <c r="E437" s="21"/>
      <c r="F437" s="21">
        <f t="shared" si="9"/>
        <v>0</v>
      </c>
    </row>
    <row r="438" spans="1:6" ht="16.5" hidden="1">
      <c r="A438" s="17">
        <v>234</v>
      </c>
      <c r="B438" s="24" t="s">
        <v>1040</v>
      </c>
      <c r="C438" s="54" t="s">
        <v>13</v>
      </c>
      <c r="D438" s="26">
        <v>10.36</v>
      </c>
      <c r="E438" s="21"/>
      <c r="F438" s="21">
        <f t="shared" si="9"/>
        <v>0</v>
      </c>
    </row>
    <row r="439" spans="1:6" ht="33" hidden="1">
      <c r="A439" s="17">
        <v>235</v>
      </c>
      <c r="B439" s="24" t="s">
        <v>1041</v>
      </c>
      <c r="C439" s="54" t="s">
        <v>13</v>
      </c>
      <c r="D439" s="26">
        <v>24.58</v>
      </c>
      <c r="E439" s="21"/>
      <c r="F439" s="21">
        <f t="shared" si="9"/>
        <v>0</v>
      </c>
    </row>
    <row r="440" spans="1:6" ht="33" hidden="1">
      <c r="A440" s="17">
        <v>236</v>
      </c>
      <c r="B440" s="24" t="s">
        <v>1042</v>
      </c>
      <c r="C440" s="54" t="s">
        <v>13</v>
      </c>
      <c r="D440" s="26">
        <v>29.6</v>
      </c>
      <c r="E440" s="21"/>
      <c r="F440" s="21">
        <f t="shared" si="9"/>
        <v>0</v>
      </c>
    </row>
    <row r="441" spans="1:6" ht="16.5" hidden="1">
      <c r="A441" s="17">
        <v>237</v>
      </c>
      <c r="B441" s="24" t="s">
        <v>1349</v>
      </c>
      <c r="C441" s="54" t="s">
        <v>13</v>
      </c>
      <c r="D441" s="26">
        <v>24.58</v>
      </c>
      <c r="E441" s="21"/>
      <c r="F441" s="21">
        <f t="shared" si="9"/>
        <v>0</v>
      </c>
    </row>
    <row r="442" spans="1:6" ht="16.5" hidden="1">
      <c r="A442" s="17">
        <v>238</v>
      </c>
      <c r="B442" s="24" t="s">
        <v>1350</v>
      </c>
      <c r="C442" s="54" t="s">
        <v>13</v>
      </c>
      <c r="D442" s="26">
        <v>29.6</v>
      </c>
      <c r="E442" s="21"/>
      <c r="F442" s="21">
        <f t="shared" si="9"/>
        <v>0</v>
      </c>
    </row>
    <row r="443" spans="1:6" ht="33" hidden="1">
      <c r="A443" s="17">
        <v>239</v>
      </c>
      <c r="B443" s="24" t="s">
        <v>1043</v>
      </c>
      <c r="C443" s="54" t="s">
        <v>13</v>
      </c>
      <c r="D443" s="26">
        <v>11.68</v>
      </c>
      <c r="E443" s="21"/>
      <c r="F443" s="21">
        <f t="shared" si="9"/>
        <v>0</v>
      </c>
    </row>
    <row r="444" spans="1:6" ht="16.5" hidden="1">
      <c r="A444" s="17">
        <v>240</v>
      </c>
      <c r="B444" s="24" t="s">
        <v>1044</v>
      </c>
      <c r="C444" s="54" t="s">
        <v>13</v>
      </c>
      <c r="D444" s="26">
        <v>14.06</v>
      </c>
      <c r="E444" s="21"/>
      <c r="F444" s="21">
        <f t="shared" si="9"/>
        <v>0</v>
      </c>
    </row>
    <row r="445" spans="1:6" ht="16.5" hidden="1">
      <c r="A445" s="17">
        <v>241</v>
      </c>
      <c r="B445" s="24" t="s">
        <v>1045</v>
      </c>
      <c r="C445" s="54" t="s">
        <v>13</v>
      </c>
      <c r="D445" s="26">
        <v>7.37</v>
      </c>
      <c r="E445" s="21"/>
      <c r="F445" s="21">
        <f t="shared" si="9"/>
        <v>0</v>
      </c>
    </row>
    <row r="446" spans="1:7" ht="33">
      <c r="A446" s="17">
        <v>242</v>
      </c>
      <c r="B446" s="24" t="s">
        <v>1046</v>
      </c>
      <c r="C446" s="54" t="s">
        <v>13</v>
      </c>
      <c r="D446" s="26">
        <v>8.88</v>
      </c>
      <c r="E446" s="21">
        <v>15</v>
      </c>
      <c r="F446" s="21">
        <f t="shared" si="9"/>
        <v>133.20000000000002</v>
      </c>
      <c r="G446" s="126">
        <f>F446+F436+F435+F434+F430+F422+F416+F409+F405+F403+F395+F390+F364+F295+F288+F286+F281+F280+F278+F239+F238+F237+F233+F224+F217+F213+F209+F208+F207+F206+F205</f>
        <v>2720.5299999999997</v>
      </c>
    </row>
    <row r="447" spans="1:6" ht="33" hidden="1">
      <c r="A447" s="17">
        <v>243</v>
      </c>
      <c r="B447" s="24" t="s">
        <v>1047</v>
      </c>
      <c r="C447" s="54" t="s">
        <v>13</v>
      </c>
      <c r="D447" s="26">
        <v>15.36</v>
      </c>
      <c r="E447" s="21"/>
      <c r="F447" s="21">
        <f t="shared" si="9"/>
        <v>0</v>
      </c>
    </row>
    <row r="448" spans="1:6" ht="33" hidden="1">
      <c r="A448" s="17">
        <v>244</v>
      </c>
      <c r="B448" s="24" t="s">
        <v>1048</v>
      </c>
      <c r="C448" s="54" t="s">
        <v>13</v>
      </c>
      <c r="D448" s="26">
        <v>18.5</v>
      </c>
      <c r="E448" s="21"/>
      <c r="F448" s="21">
        <f t="shared" si="9"/>
        <v>0</v>
      </c>
    </row>
    <row r="449" spans="1:6" ht="33" hidden="1">
      <c r="A449" s="17">
        <v>245</v>
      </c>
      <c r="B449" s="24" t="s">
        <v>1049</v>
      </c>
      <c r="C449" s="54" t="s">
        <v>13</v>
      </c>
      <c r="D449" s="26">
        <v>3.07</v>
      </c>
      <c r="E449" s="21"/>
      <c r="F449" s="21">
        <f t="shared" si="9"/>
        <v>0</v>
      </c>
    </row>
    <row r="450" spans="1:6" ht="33" hidden="1">
      <c r="A450" s="17">
        <v>246</v>
      </c>
      <c r="B450" s="24" t="s">
        <v>1050</v>
      </c>
      <c r="C450" s="54" t="s">
        <v>13</v>
      </c>
      <c r="D450" s="26">
        <v>3.7</v>
      </c>
      <c r="E450" s="21"/>
      <c r="F450" s="21">
        <f t="shared" si="9"/>
        <v>0</v>
      </c>
    </row>
    <row r="451" spans="1:6" ht="49.5" hidden="1">
      <c r="A451" s="17">
        <v>247</v>
      </c>
      <c r="B451" s="24" t="s">
        <v>1018</v>
      </c>
      <c r="C451" s="54" t="s">
        <v>13</v>
      </c>
      <c r="D451" s="26">
        <v>95.38</v>
      </c>
      <c r="E451" s="21"/>
      <c r="F451" s="21">
        <f t="shared" si="9"/>
        <v>0</v>
      </c>
    </row>
    <row r="452" spans="1:6" ht="49.5">
      <c r="A452" s="17">
        <v>248</v>
      </c>
      <c r="B452" s="24" t="s">
        <v>1019</v>
      </c>
      <c r="C452" s="54" t="s">
        <v>13</v>
      </c>
      <c r="D452" s="26">
        <v>101.84</v>
      </c>
      <c r="E452" s="21"/>
      <c r="F452" s="21">
        <f t="shared" si="9"/>
        <v>0</v>
      </c>
    </row>
    <row r="453" spans="1:7" ht="30">
      <c r="A453" s="78" t="s">
        <v>943</v>
      </c>
      <c r="B453" s="186" t="s">
        <v>931</v>
      </c>
      <c r="C453" s="187"/>
      <c r="D453" s="188"/>
      <c r="E453" s="219">
        <f>SUM(F205:F452)</f>
        <v>2720.53</v>
      </c>
      <c r="F453" s="220"/>
      <c r="G453" s="72">
        <v>2715.43</v>
      </c>
    </row>
    <row r="454" ht="28.5" customHeight="1">
      <c r="G454" s="126">
        <f>G453-E453</f>
        <v>-5.100000000000364</v>
      </c>
    </row>
    <row r="455" spans="1:6" ht="45" customHeight="1">
      <c r="A455" s="65">
        <v>3</v>
      </c>
      <c r="B455" s="66" t="s">
        <v>935</v>
      </c>
      <c r="C455" s="45"/>
      <c r="D455" s="46"/>
      <c r="E455" s="103"/>
      <c r="F455" s="103"/>
    </row>
    <row r="456" spans="1:6" ht="16.5">
      <c r="A456" s="17">
        <v>1</v>
      </c>
      <c r="B456" s="24" t="s">
        <v>1161</v>
      </c>
      <c r="C456" s="54" t="s">
        <v>13</v>
      </c>
      <c r="D456" s="99">
        <v>25.32</v>
      </c>
      <c r="E456" s="21">
        <v>10</v>
      </c>
      <c r="F456" s="21">
        <f>E456*D456</f>
        <v>253.2</v>
      </c>
    </row>
    <row r="457" spans="1:6" ht="16.5">
      <c r="A457" s="17">
        <v>2</v>
      </c>
      <c r="B457" s="24" t="s">
        <v>1162</v>
      </c>
      <c r="C457" s="54" t="s">
        <v>13</v>
      </c>
      <c r="D457" s="99">
        <v>34.43</v>
      </c>
      <c r="E457" s="21"/>
      <c r="F457" s="21"/>
    </row>
    <row r="458" spans="1:6" ht="33">
      <c r="A458" s="17">
        <v>3</v>
      </c>
      <c r="B458" s="24" t="s">
        <v>1163</v>
      </c>
      <c r="C458" s="54" t="s">
        <v>13</v>
      </c>
      <c r="D458" s="99">
        <v>20.25</v>
      </c>
      <c r="E458" s="21"/>
      <c r="F458" s="21"/>
    </row>
    <row r="459" spans="1:6" ht="36" customHeight="1">
      <c r="A459" s="13">
        <v>4</v>
      </c>
      <c r="B459" s="71" t="s">
        <v>979</v>
      </c>
      <c r="C459" s="76"/>
      <c r="D459" s="100"/>
      <c r="E459" s="207">
        <f>+(E202-F49-F50-F51-F52-F53-F54-F55-F56-F57-F58-F59-F60-F61-F62)*0.5%</f>
        <v>80.64675000000001</v>
      </c>
      <c r="F459" s="207"/>
    </row>
    <row r="460" spans="1:6" ht="38.25" customHeight="1">
      <c r="A460" s="13">
        <v>5</v>
      </c>
      <c r="B460" s="71" t="s">
        <v>980</v>
      </c>
      <c r="C460" s="76"/>
      <c r="D460" s="100"/>
      <c r="E460" s="207">
        <f>E453*E474</f>
        <v>1197.0332</v>
      </c>
      <c r="F460" s="207"/>
    </row>
    <row r="461" spans="1:6" ht="33" customHeight="1">
      <c r="A461" s="78" t="s">
        <v>942</v>
      </c>
      <c r="B461" s="186" t="s">
        <v>941</v>
      </c>
      <c r="C461" s="187"/>
      <c r="D461" s="187"/>
      <c r="E461" s="208">
        <f>+E460+E459+F458+F457+F456</f>
        <v>1530.8799500000002</v>
      </c>
      <c r="F461" s="209"/>
    </row>
    <row r="462" spans="5:6" ht="15.75" customHeight="1">
      <c r="E462" s="101"/>
      <c r="F462" s="101"/>
    </row>
    <row r="463" spans="1:6" ht="30">
      <c r="A463" s="78" t="s">
        <v>945</v>
      </c>
      <c r="B463" s="186" t="s">
        <v>983</v>
      </c>
      <c r="C463" s="187"/>
      <c r="D463" s="187"/>
      <c r="E463" s="208">
        <f>+E202+E453</f>
        <v>21519.18</v>
      </c>
      <c r="F463" s="209"/>
    </row>
    <row r="464" spans="1:6" ht="30">
      <c r="A464" s="78" t="s">
        <v>953</v>
      </c>
      <c r="B464" s="186" t="s">
        <v>984</v>
      </c>
      <c r="C464" s="187"/>
      <c r="D464" s="187"/>
      <c r="E464" s="208">
        <f>+E461</f>
        <v>1530.8799500000002</v>
      </c>
      <c r="F464" s="209"/>
    </row>
    <row r="465" spans="1:6" ht="15.75">
      <c r="A465" s="79"/>
      <c r="E465" s="76"/>
      <c r="F465" s="76"/>
    </row>
    <row r="466" spans="1:6" ht="30">
      <c r="A466" s="78" t="s">
        <v>955</v>
      </c>
      <c r="B466" s="186" t="s">
        <v>956</v>
      </c>
      <c r="C466" s="187"/>
      <c r="D466" s="187"/>
      <c r="E466" s="208">
        <f>+E464+E463</f>
        <v>23050.05995</v>
      </c>
      <c r="F466" s="209"/>
    </row>
    <row r="467" spans="1:6" ht="30">
      <c r="A467" s="78" t="s">
        <v>957</v>
      </c>
      <c r="B467" s="186" t="s">
        <v>1420</v>
      </c>
      <c r="C467" s="187"/>
      <c r="D467" s="187"/>
      <c r="E467" s="208">
        <f>E466*0.14</f>
        <v>3227.008393</v>
      </c>
      <c r="F467" s="209"/>
    </row>
    <row r="468" spans="1:6" ht="30">
      <c r="A468" s="78" t="s">
        <v>959</v>
      </c>
      <c r="B468" s="186" t="s">
        <v>1404</v>
      </c>
      <c r="C468" s="187"/>
      <c r="D468" s="187"/>
      <c r="E468" s="208">
        <f>+(E463+E467)*0.14</f>
        <v>3464.46637502</v>
      </c>
      <c r="F468" s="209"/>
    </row>
    <row r="469" spans="1:8" ht="36" customHeight="1">
      <c r="A469" s="78" t="s">
        <v>961</v>
      </c>
      <c r="B469" s="186" t="s">
        <v>962</v>
      </c>
      <c r="C469" s="187"/>
      <c r="D469" s="187"/>
      <c r="E469" s="213">
        <f>E466+E467</f>
        <v>26277.068343</v>
      </c>
      <c r="F469" s="223"/>
      <c r="G469" s="138">
        <v>26288.7</v>
      </c>
      <c r="H469" s="126">
        <f>G469-E469</f>
        <v>11.631657000001724</v>
      </c>
    </row>
    <row r="470" spans="1:6" ht="30">
      <c r="A470" s="78"/>
      <c r="B470" s="186"/>
      <c r="C470" s="187"/>
      <c r="D470" s="187"/>
      <c r="E470" s="208"/>
      <c r="F470" s="209"/>
    </row>
    <row r="471" spans="5:6" ht="15.75">
      <c r="E471" s="76"/>
      <c r="F471" s="76"/>
    </row>
    <row r="472" spans="1:6" ht="50.25" customHeight="1">
      <c r="A472" s="177" t="s">
        <v>981</v>
      </c>
      <c r="B472" s="178"/>
      <c r="C472" s="178"/>
      <c r="D472" s="178"/>
      <c r="E472" s="179">
        <v>100</v>
      </c>
      <c r="F472" s="181"/>
    </row>
    <row r="473" spans="1:6" ht="50.25" customHeight="1">
      <c r="A473" s="177" t="s">
        <v>936</v>
      </c>
      <c r="B473" s="178"/>
      <c r="C473" s="178"/>
      <c r="D473" s="178"/>
      <c r="E473" s="198">
        <v>55</v>
      </c>
      <c r="F473" s="198"/>
    </row>
    <row r="474" spans="1:6" ht="46.5" customHeight="1">
      <c r="A474" s="177" t="s">
        <v>1434</v>
      </c>
      <c r="B474" s="178"/>
      <c r="C474" s="178"/>
      <c r="D474" s="178"/>
      <c r="E474" s="198">
        <f>+ROUND((E472/600+E473/200),2)</f>
        <v>0.44</v>
      </c>
      <c r="F474" s="198"/>
    </row>
    <row r="475" spans="5:6" ht="25.5">
      <c r="E475" s="102"/>
      <c r="F475" s="102"/>
    </row>
    <row r="476" spans="1:6" ht="25.5">
      <c r="A476" s="177" t="s">
        <v>985</v>
      </c>
      <c r="B476" s="178"/>
      <c r="C476" s="178"/>
      <c r="D476" s="178"/>
      <c r="E476" s="80"/>
      <c r="F476" s="80"/>
    </row>
  </sheetData>
  <sheetProtection/>
  <mergeCells count="32">
    <mergeCell ref="A476:D476"/>
    <mergeCell ref="B469:D469"/>
    <mergeCell ref="A474:D474"/>
    <mergeCell ref="E474:F474"/>
    <mergeCell ref="A473:D473"/>
    <mergeCell ref="E473:F473"/>
    <mergeCell ref="A472:D472"/>
    <mergeCell ref="E472:F472"/>
    <mergeCell ref="B470:D470"/>
    <mergeCell ref="E470:F470"/>
    <mergeCell ref="E469:F469"/>
    <mergeCell ref="E467:F467"/>
    <mergeCell ref="B464:D464"/>
    <mergeCell ref="E464:F464"/>
    <mergeCell ref="B468:D468"/>
    <mergeCell ref="E468:F468"/>
    <mergeCell ref="B467:D467"/>
    <mergeCell ref="B463:D463"/>
    <mergeCell ref="E463:F463"/>
    <mergeCell ref="B466:D466"/>
    <mergeCell ref="E466:F466"/>
    <mergeCell ref="B461:D461"/>
    <mergeCell ref="E461:F461"/>
    <mergeCell ref="B8:B9"/>
    <mergeCell ref="E8:F8"/>
    <mergeCell ref="E460:F460"/>
    <mergeCell ref="E459:F459"/>
    <mergeCell ref="B453:D453"/>
    <mergeCell ref="E453:F453"/>
    <mergeCell ref="E204:F204"/>
    <mergeCell ref="B202:D202"/>
    <mergeCell ref="E202:F20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P476"/>
  <sheetViews>
    <sheetView zoomScale="70" zoomScaleNormal="70" zoomScalePageLayoutView="0" workbookViewId="0" topLeftCell="A462">
      <selection activeCell="A474" sqref="A474:D474"/>
    </sheetView>
  </sheetViews>
  <sheetFormatPr defaultColWidth="11.00390625" defaultRowHeight="15.75"/>
  <cols>
    <col min="1" max="1" width="6.00390625" style="72" customWidth="1"/>
    <col min="2" max="2" width="59.75390625" style="72" customWidth="1"/>
    <col min="3" max="3" width="14.75390625" style="72" customWidth="1"/>
    <col min="4" max="6" width="16.625" style="72" customWidth="1"/>
    <col min="7" max="15" width="11.00390625" style="72" customWidth="1"/>
    <col min="16" max="16" width="15.50390625" style="72" customWidth="1"/>
    <col min="17" max="16384" width="11.00390625" style="72" customWidth="1"/>
  </cols>
  <sheetData>
    <row r="1" spans="4:6" ht="15.75">
      <c r="D1" s="73"/>
      <c r="E1" s="73"/>
      <c r="F1" s="73"/>
    </row>
    <row r="2" spans="1:6" ht="25.5">
      <c r="A2" s="74" t="s">
        <v>968</v>
      </c>
      <c r="B2" s="74"/>
      <c r="C2" s="74"/>
      <c r="D2" s="74"/>
      <c r="E2" s="74"/>
      <c r="F2" s="74"/>
    </row>
    <row r="3" spans="1:6" ht="9" customHeight="1">
      <c r="A3" s="74"/>
      <c r="B3" s="74"/>
      <c r="C3" s="74"/>
      <c r="D3" s="74"/>
      <c r="E3" s="74"/>
      <c r="F3" s="74"/>
    </row>
    <row r="4" spans="1:6" ht="25.5">
      <c r="A4" s="74" t="s">
        <v>982</v>
      </c>
      <c r="B4" s="74"/>
      <c r="C4" s="74"/>
      <c r="D4" s="74"/>
      <c r="E4" s="74"/>
      <c r="F4" s="74"/>
    </row>
    <row r="5" spans="1:6" ht="25.5">
      <c r="A5" s="74" t="s">
        <v>994</v>
      </c>
      <c r="B5" s="74"/>
      <c r="C5" s="74"/>
      <c r="D5" s="74"/>
      <c r="E5" s="74"/>
      <c r="F5" s="74"/>
    </row>
    <row r="6" spans="1:6" ht="25.5">
      <c r="A6" s="74" t="s">
        <v>995</v>
      </c>
      <c r="B6" s="74"/>
      <c r="C6" s="74"/>
      <c r="D6" s="74"/>
      <c r="E6" s="74"/>
      <c r="F6" s="74"/>
    </row>
    <row r="7" spans="1:6" ht="22.5" customHeight="1">
      <c r="A7" s="75"/>
      <c r="B7" s="75"/>
      <c r="C7" s="75"/>
      <c r="D7" s="75"/>
      <c r="E7" s="97"/>
      <c r="F7" s="97"/>
    </row>
    <row r="8" spans="1:16" ht="52.5" customHeight="1">
      <c r="A8" s="6" t="s">
        <v>0</v>
      </c>
      <c r="B8" s="184" t="s">
        <v>1407</v>
      </c>
      <c r="C8" s="7"/>
      <c r="D8" s="8" t="s">
        <v>3</v>
      </c>
      <c r="E8" s="190" t="s">
        <v>1425</v>
      </c>
      <c r="F8" s="192"/>
      <c r="P8" s="8" t="s">
        <v>3</v>
      </c>
    </row>
    <row r="9" spans="1:16" ht="60" customHeight="1">
      <c r="A9" s="9"/>
      <c r="B9" s="185"/>
      <c r="C9" s="11" t="s">
        <v>6</v>
      </c>
      <c r="D9" s="12" t="s">
        <v>1052</v>
      </c>
      <c r="E9" s="13" t="s">
        <v>1406</v>
      </c>
      <c r="F9" s="15" t="s">
        <v>10</v>
      </c>
      <c r="P9" s="12" t="s">
        <v>971</v>
      </c>
    </row>
    <row r="10" spans="1:6" ht="32.25" customHeight="1">
      <c r="A10" s="64">
        <v>1</v>
      </c>
      <c r="B10" s="63" t="s">
        <v>934</v>
      </c>
      <c r="C10" s="16"/>
      <c r="D10" s="12"/>
      <c r="E10" s="13"/>
      <c r="F10" s="15"/>
    </row>
    <row r="11" spans="1:16" ht="66">
      <c r="A11" s="17">
        <v>1</v>
      </c>
      <c r="B11" s="18" t="s">
        <v>1085</v>
      </c>
      <c r="C11" s="19" t="s">
        <v>13</v>
      </c>
      <c r="D11" s="26">
        <v>8</v>
      </c>
      <c r="E11" s="21">
        <v>10</v>
      </c>
      <c r="F11" s="21">
        <f aca="true" t="shared" si="0" ref="F11:F42">+ROUND(E11*D11,2)</f>
        <v>80</v>
      </c>
      <c r="P11" s="72">
        <v>9.45</v>
      </c>
    </row>
    <row r="12" spans="1:16" ht="49.5">
      <c r="A12" s="17">
        <v>2</v>
      </c>
      <c r="B12" s="24" t="s">
        <v>1367</v>
      </c>
      <c r="C12" s="19" t="s">
        <v>1094</v>
      </c>
      <c r="D12" s="26">
        <v>27.23</v>
      </c>
      <c r="E12" s="21"/>
      <c r="F12" s="21">
        <f t="shared" si="0"/>
        <v>0</v>
      </c>
      <c r="P12" s="72">
        <v>23.89</v>
      </c>
    </row>
    <row r="13" spans="1:16" ht="33">
      <c r="A13" s="17">
        <v>3</v>
      </c>
      <c r="B13" s="24" t="s">
        <v>1411</v>
      </c>
      <c r="C13" s="19" t="s">
        <v>1094</v>
      </c>
      <c r="D13" s="26">
        <v>5.4</v>
      </c>
      <c r="E13" s="21">
        <v>32</v>
      </c>
      <c r="F13" s="21">
        <f t="shared" si="0"/>
        <v>172.8</v>
      </c>
      <c r="P13" s="72">
        <v>4.56</v>
      </c>
    </row>
    <row r="14" spans="1:6" ht="33">
      <c r="A14" s="17">
        <v>4</v>
      </c>
      <c r="B14" s="24" t="s">
        <v>1410</v>
      </c>
      <c r="C14" s="19" t="s">
        <v>1094</v>
      </c>
      <c r="D14" s="26">
        <v>7.4</v>
      </c>
      <c r="E14" s="21"/>
      <c r="F14" s="21">
        <f t="shared" si="0"/>
        <v>0</v>
      </c>
    </row>
    <row r="15" spans="1:16" ht="33">
      <c r="A15" s="17">
        <v>5</v>
      </c>
      <c r="B15" s="24" t="s">
        <v>1368</v>
      </c>
      <c r="C15" s="19" t="s">
        <v>1094</v>
      </c>
      <c r="D15" s="26">
        <v>10.89</v>
      </c>
      <c r="E15" s="21">
        <v>10</v>
      </c>
      <c r="F15" s="21">
        <f t="shared" si="0"/>
        <v>108.9</v>
      </c>
      <c r="P15" s="72">
        <v>11.55</v>
      </c>
    </row>
    <row r="16" spans="1:16" ht="33">
      <c r="A16" s="17">
        <v>6</v>
      </c>
      <c r="B16" s="24" t="s">
        <v>1369</v>
      </c>
      <c r="C16" s="19" t="s">
        <v>1094</v>
      </c>
      <c r="D16" s="26">
        <v>0.95</v>
      </c>
      <c r="E16" s="21">
        <v>10</v>
      </c>
      <c r="F16" s="21">
        <f t="shared" si="0"/>
        <v>9.5</v>
      </c>
      <c r="P16" s="72">
        <v>1.09</v>
      </c>
    </row>
    <row r="17" spans="1:6" ht="33">
      <c r="A17" s="17">
        <v>7</v>
      </c>
      <c r="B17" s="24" t="s">
        <v>1409</v>
      </c>
      <c r="C17" s="19" t="s">
        <v>1094</v>
      </c>
      <c r="D17" s="26">
        <v>1.15</v>
      </c>
      <c r="E17" s="21"/>
      <c r="F17" s="21">
        <f t="shared" si="0"/>
        <v>0</v>
      </c>
    </row>
    <row r="18" spans="1:16" ht="33">
      <c r="A18" s="17">
        <v>8</v>
      </c>
      <c r="B18" s="24" t="s">
        <v>1095</v>
      </c>
      <c r="C18" s="19" t="s">
        <v>1094</v>
      </c>
      <c r="D18" s="26">
        <v>8.15</v>
      </c>
      <c r="E18" s="21">
        <v>8</v>
      </c>
      <c r="F18" s="21">
        <f t="shared" si="0"/>
        <v>65.2</v>
      </c>
      <c r="P18" s="72">
        <v>5.41</v>
      </c>
    </row>
    <row r="19" spans="1:16" ht="33">
      <c r="A19" s="17">
        <v>9</v>
      </c>
      <c r="B19" s="24" t="s">
        <v>1096</v>
      </c>
      <c r="C19" s="19" t="s">
        <v>1094</v>
      </c>
      <c r="D19" s="26">
        <v>6.72</v>
      </c>
      <c r="E19" s="21">
        <v>9</v>
      </c>
      <c r="F19" s="21">
        <f t="shared" si="0"/>
        <v>60.48</v>
      </c>
      <c r="P19" s="72">
        <v>6.34</v>
      </c>
    </row>
    <row r="20" spans="1:16" ht="33">
      <c r="A20" s="17">
        <v>10</v>
      </c>
      <c r="B20" s="24" t="s">
        <v>1097</v>
      </c>
      <c r="C20" s="19" t="s">
        <v>1094</v>
      </c>
      <c r="D20" s="26">
        <v>7.1</v>
      </c>
      <c r="E20" s="21"/>
      <c r="F20" s="21">
        <f t="shared" si="0"/>
        <v>0</v>
      </c>
      <c r="P20" s="72">
        <v>6.04</v>
      </c>
    </row>
    <row r="21" spans="1:16" ht="33">
      <c r="A21" s="17">
        <v>11</v>
      </c>
      <c r="B21" s="24" t="s">
        <v>1098</v>
      </c>
      <c r="C21" s="19" t="s">
        <v>1094</v>
      </c>
      <c r="D21" s="26">
        <v>7.71</v>
      </c>
      <c r="E21" s="21">
        <v>4</v>
      </c>
      <c r="F21" s="21">
        <f t="shared" si="0"/>
        <v>30.84</v>
      </c>
      <c r="P21" s="72">
        <v>6.65</v>
      </c>
    </row>
    <row r="22" spans="1:16" ht="33">
      <c r="A22" s="17">
        <v>12</v>
      </c>
      <c r="B22" s="24" t="s">
        <v>1099</v>
      </c>
      <c r="C22" s="19" t="s">
        <v>1094</v>
      </c>
      <c r="D22" s="26">
        <v>7.94</v>
      </c>
      <c r="E22" s="21"/>
      <c r="F22" s="21">
        <f t="shared" si="0"/>
        <v>0</v>
      </c>
      <c r="P22" s="72">
        <v>6.44</v>
      </c>
    </row>
    <row r="23" spans="1:16" ht="33">
      <c r="A23" s="17">
        <v>13</v>
      </c>
      <c r="B23" s="28" t="s">
        <v>1100</v>
      </c>
      <c r="C23" s="19" t="s">
        <v>1094</v>
      </c>
      <c r="D23" s="26">
        <v>2.77</v>
      </c>
      <c r="E23" s="21">
        <v>14</v>
      </c>
      <c r="F23" s="21">
        <f t="shared" si="0"/>
        <v>38.78</v>
      </c>
      <c r="P23" s="72">
        <v>2.63</v>
      </c>
    </row>
    <row r="24" spans="1:16" ht="24" customHeight="1" hidden="1">
      <c r="A24" s="17">
        <v>14</v>
      </c>
      <c r="B24" s="28" t="s">
        <v>36</v>
      </c>
      <c r="C24" s="19" t="s">
        <v>1094</v>
      </c>
      <c r="D24" s="26">
        <v>4.08</v>
      </c>
      <c r="E24" s="21"/>
      <c r="F24" s="21">
        <f t="shared" si="0"/>
        <v>0</v>
      </c>
      <c r="P24" s="72">
        <v>6.300000000000001</v>
      </c>
    </row>
    <row r="25" spans="1:16" ht="24" customHeight="1" hidden="1">
      <c r="A25" s="17">
        <v>15</v>
      </c>
      <c r="B25" s="24" t="s">
        <v>1101</v>
      </c>
      <c r="C25" s="19" t="s">
        <v>1094</v>
      </c>
      <c r="D25" s="26">
        <v>9.72</v>
      </c>
      <c r="E25" s="21"/>
      <c r="F25" s="21">
        <f t="shared" si="0"/>
        <v>0</v>
      </c>
      <c r="P25" s="72">
        <v>14.7</v>
      </c>
    </row>
    <row r="26" spans="1:6" ht="33" hidden="1">
      <c r="A26" s="17">
        <v>16</v>
      </c>
      <c r="B26" s="24" t="s">
        <v>1086</v>
      </c>
      <c r="C26" s="19" t="s">
        <v>13</v>
      </c>
      <c r="D26" s="26">
        <v>51.24</v>
      </c>
      <c r="E26" s="21"/>
      <c r="F26" s="21">
        <f t="shared" si="0"/>
        <v>0</v>
      </c>
    </row>
    <row r="27" spans="1:16" ht="33" hidden="1">
      <c r="A27" s="17">
        <v>17</v>
      </c>
      <c r="B27" s="24" t="s">
        <v>1087</v>
      </c>
      <c r="C27" s="19" t="s">
        <v>13</v>
      </c>
      <c r="D27" s="26">
        <v>57.5</v>
      </c>
      <c r="E27" s="21"/>
      <c r="F27" s="21">
        <f t="shared" si="0"/>
        <v>0</v>
      </c>
      <c r="P27" s="72">
        <v>73.5</v>
      </c>
    </row>
    <row r="28" spans="1:16" ht="33" hidden="1">
      <c r="A28" s="17">
        <v>18</v>
      </c>
      <c r="B28" s="24" t="s">
        <v>1088</v>
      </c>
      <c r="C28" s="19" t="s">
        <v>13</v>
      </c>
      <c r="D28" s="26">
        <v>67.36</v>
      </c>
      <c r="E28" s="21"/>
      <c r="F28" s="21">
        <f t="shared" si="0"/>
        <v>0</v>
      </c>
      <c r="P28" s="72">
        <v>52.5</v>
      </c>
    </row>
    <row r="29" spans="1:16" ht="33">
      <c r="A29" s="17">
        <v>19</v>
      </c>
      <c r="B29" s="24" t="s">
        <v>1089</v>
      </c>
      <c r="C29" s="19" t="s">
        <v>13</v>
      </c>
      <c r="D29" s="26">
        <v>73.66</v>
      </c>
      <c r="E29" s="21">
        <v>1</v>
      </c>
      <c r="F29" s="21">
        <f t="shared" si="0"/>
        <v>73.66</v>
      </c>
      <c r="P29" s="72">
        <v>58.01</v>
      </c>
    </row>
    <row r="30" spans="1:16" ht="33" hidden="1">
      <c r="A30" s="17">
        <v>20</v>
      </c>
      <c r="B30" s="24" t="s">
        <v>1090</v>
      </c>
      <c r="C30" s="19" t="s">
        <v>13</v>
      </c>
      <c r="D30" s="26">
        <v>88.87</v>
      </c>
      <c r="E30" s="21"/>
      <c r="F30" s="21">
        <f t="shared" si="0"/>
        <v>0</v>
      </c>
      <c r="P30" s="72">
        <v>84</v>
      </c>
    </row>
    <row r="31" spans="1:16" ht="33">
      <c r="A31" s="17">
        <v>21</v>
      </c>
      <c r="B31" s="30" t="s">
        <v>1370</v>
      </c>
      <c r="C31" s="19" t="s">
        <v>1094</v>
      </c>
      <c r="D31" s="26">
        <v>4.67</v>
      </c>
      <c r="E31" s="21">
        <v>3</v>
      </c>
      <c r="F31" s="21">
        <f t="shared" si="0"/>
        <v>14.01</v>
      </c>
      <c r="P31" s="72">
        <v>4.35</v>
      </c>
    </row>
    <row r="32" spans="1:16" ht="33">
      <c r="A32" s="17">
        <v>22</v>
      </c>
      <c r="B32" s="30" t="s">
        <v>1371</v>
      </c>
      <c r="C32" s="19" t="s">
        <v>1094</v>
      </c>
      <c r="D32" s="26">
        <v>2.99</v>
      </c>
      <c r="E32" s="21">
        <v>3</v>
      </c>
      <c r="F32" s="21">
        <f t="shared" si="0"/>
        <v>8.97</v>
      </c>
      <c r="P32" s="72">
        <v>10.53</v>
      </c>
    </row>
    <row r="33" spans="1:16" ht="33">
      <c r="A33" s="17">
        <v>23</v>
      </c>
      <c r="B33" s="30" t="s">
        <v>1372</v>
      </c>
      <c r="C33" s="19" t="s">
        <v>1094</v>
      </c>
      <c r="D33" s="26">
        <v>13.42</v>
      </c>
      <c r="E33" s="21">
        <v>2</v>
      </c>
      <c r="F33" s="21">
        <f t="shared" si="0"/>
        <v>26.84</v>
      </c>
      <c r="P33" s="72">
        <v>10.5</v>
      </c>
    </row>
    <row r="34" spans="1:16" ht="33" hidden="1">
      <c r="A34" s="17">
        <v>24</v>
      </c>
      <c r="B34" s="30" t="s">
        <v>975</v>
      </c>
      <c r="C34" s="19" t="s">
        <v>1094</v>
      </c>
      <c r="D34" s="26">
        <v>5.79</v>
      </c>
      <c r="E34" s="21"/>
      <c r="F34" s="21">
        <f t="shared" si="0"/>
        <v>0</v>
      </c>
      <c r="P34" s="72">
        <v>5.72</v>
      </c>
    </row>
    <row r="35" spans="1:16" ht="49.5" hidden="1">
      <c r="A35" s="17">
        <v>25</v>
      </c>
      <c r="B35" s="28" t="s">
        <v>47</v>
      </c>
      <c r="C35" s="19" t="s">
        <v>13</v>
      </c>
      <c r="D35" s="26">
        <v>9.7</v>
      </c>
      <c r="E35" s="21"/>
      <c r="F35" s="21">
        <f t="shared" si="0"/>
        <v>0</v>
      </c>
      <c r="P35" s="72">
        <v>8.4</v>
      </c>
    </row>
    <row r="36" spans="1:16" ht="49.5" hidden="1">
      <c r="A36" s="17">
        <v>26</v>
      </c>
      <c r="B36" s="28" t="s">
        <v>48</v>
      </c>
      <c r="C36" s="19" t="s">
        <v>13</v>
      </c>
      <c r="D36" s="26">
        <v>6.36</v>
      </c>
      <c r="E36" s="21"/>
      <c r="F36" s="21">
        <f t="shared" si="0"/>
        <v>0</v>
      </c>
      <c r="P36" s="72">
        <v>5.25</v>
      </c>
    </row>
    <row r="37" spans="1:16" ht="33" hidden="1">
      <c r="A37" s="17">
        <v>27</v>
      </c>
      <c r="B37" s="24" t="s">
        <v>1378</v>
      </c>
      <c r="C37" s="19" t="s">
        <v>1094</v>
      </c>
      <c r="D37" s="26">
        <v>15.4</v>
      </c>
      <c r="E37" s="21"/>
      <c r="F37" s="21">
        <f t="shared" si="0"/>
        <v>0</v>
      </c>
      <c r="P37" s="72">
        <v>15.75</v>
      </c>
    </row>
    <row r="38" spans="1:6" ht="45" customHeight="1" hidden="1">
      <c r="A38" s="17">
        <v>28</v>
      </c>
      <c r="B38" s="24" t="s">
        <v>1379</v>
      </c>
      <c r="C38" s="19" t="s">
        <v>1094</v>
      </c>
      <c r="D38" s="26">
        <v>4.49</v>
      </c>
      <c r="E38" s="21"/>
      <c r="F38" s="21">
        <f t="shared" si="0"/>
        <v>0</v>
      </c>
    </row>
    <row r="39" spans="1:16" ht="49.5">
      <c r="A39" s="17">
        <v>29</v>
      </c>
      <c r="B39" s="30" t="s">
        <v>1373</v>
      </c>
      <c r="C39" s="19" t="s">
        <v>1094</v>
      </c>
      <c r="D39" s="26">
        <v>14.22</v>
      </c>
      <c r="E39" s="21">
        <v>9</v>
      </c>
      <c r="F39" s="21">
        <f t="shared" si="0"/>
        <v>127.98</v>
      </c>
      <c r="P39" s="72">
        <v>14.78</v>
      </c>
    </row>
    <row r="40" spans="1:16" ht="33" hidden="1">
      <c r="A40" s="17">
        <v>30</v>
      </c>
      <c r="B40" s="30" t="s">
        <v>1374</v>
      </c>
      <c r="C40" s="19" t="s">
        <v>13</v>
      </c>
      <c r="D40" s="26">
        <v>23.02</v>
      </c>
      <c r="E40" s="21"/>
      <c r="F40" s="21">
        <f t="shared" si="0"/>
        <v>0</v>
      </c>
      <c r="P40" s="72">
        <v>19.93</v>
      </c>
    </row>
    <row r="41" spans="1:16" ht="49.5">
      <c r="A41" s="17">
        <v>31</v>
      </c>
      <c r="B41" s="30" t="s">
        <v>1375</v>
      </c>
      <c r="C41" s="19" t="s">
        <v>1094</v>
      </c>
      <c r="D41" s="26">
        <v>1.53</v>
      </c>
      <c r="E41" s="21">
        <v>1</v>
      </c>
      <c r="F41" s="21">
        <f t="shared" si="0"/>
        <v>1.53</v>
      </c>
      <c r="P41" s="72">
        <v>1.31</v>
      </c>
    </row>
    <row r="42" spans="1:16" ht="49.5" hidden="1">
      <c r="A42" s="17">
        <v>32</v>
      </c>
      <c r="B42" s="24" t="s">
        <v>55</v>
      </c>
      <c r="C42" s="19" t="s">
        <v>13</v>
      </c>
      <c r="D42" s="26">
        <v>9.24</v>
      </c>
      <c r="E42" s="21"/>
      <c r="F42" s="21">
        <f t="shared" si="0"/>
        <v>0</v>
      </c>
      <c r="P42" s="72">
        <v>8</v>
      </c>
    </row>
    <row r="43" spans="1:16" ht="33" hidden="1">
      <c r="A43" s="17">
        <v>33</v>
      </c>
      <c r="B43" s="30" t="s">
        <v>1376</v>
      </c>
      <c r="C43" s="19" t="s">
        <v>1094</v>
      </c>
      <c r="D43" s="26">
        <v>4.79</v>
      </c>
      <c r="E43" s="21"/>
      <c r="F43" s="21">
        <f aca="true" t="shared" si="1" ref="F43:F74">+ROUND(E43*D43,2)</f>
        <v>0</v>
      </c>
      <c r="P43" s="72">
        <v>5.2</v>
      </c>
    </row>
    <row r="44" spans="1:6" ht="33" hidden="1">
      <c r="A44" s="17">
        <v>34</v>
      </c>
      <c r="B44" s="30" t="s">
        <v>1377</v>
      </c>
      <c r="C44" s="19" t="s">
        <v>1094</v>
      </c>
      <c r="D44" s="26">
        <v>9.7</v>
      </c>
      <c r="E44" s="21"/>
      <c r="F44" s="21">
        <f t="shared" si="1"/>
        <v>0</v>
      </c>
    </row>
    <row r="45" spans="1:16" ht="49.5">
      <c r="A45" s="17">
        <v>35</v>
      </c>
      <c r="B45" s="30" t="s">
        <v>1380</v>
      </c>
      <c r="C45" s="19" t="s">
        <v>1094</v>
      </c>
      <c r="D45" s="26">
        <v>4.6</v>
      </c>
      <c r="E45" s="21">
        <v>1</v>
      </c>
      <c r="F45" s="21">
        <f t="shared" si="1"/>
        <v>4.6</v>
      </c>
      <c r="P45" s="72">
        <v>5.48</v>
      </c>
    </row>
    <row r="46" spans="1:6" ht="16.5">
      <c r="A46" s="17">
        <v>36</v>
      </c>
      <c r="B46" s="28" t="s">
        <v>1091</v>
      </c>
      <c r="C46" s="19" t="s">
        <v>1094</v>
      </c>
      <c r="D46" s="26">
        <v>6.27</v>
      </c>
      <c r="E46" s="21"/>
      <c r="F46" s="21">
        <f t="shared" si="1"/>
        <v>0</v>
      </c>
    </row>
    <row r="47" spans="1:16" ht="16.5">
      <c r="A47" s="17">
        <v>37</v>
      </c>
      <c r="B47" s="28" t="s">
        <v>1092</v>
      </c>
      <c r="C47" s="19" t="s">
        <v>1094</v>
      </c>
      <c r="D47" s="26">
        <v>13.97</v>
      </c>
      <c r="E47" s="21">
        <v>1</v>
      </c>
      <c r="F47" s="21">
        <f t="shared" si="1"/>
        <v>13.97</v>
      </c>
      <c r="P47" s="72">
        <v>22.61</v>
      </c>
    </row>
    <row r="48" spans="1:16" ht="33">
      <c r="A48" s="17">
        <v>38</v>
      </c>
      <c r="B48" s="28" t="s">
        <v>1093</v>
      </c>
      <c r="C48" s="19" t="s">
        <v>1094</v>
      </c>
      <c r="D48" s="26">
        <v>18.22</v>
      </c>
      <c r="E48" s="21"/>
      <c r="F48" s="21">
        <f t="shared" si="1"/>
        <v>0</v>
      </c>
      <c r="P48" s="72">
        <v>9.7</v>
      </c>
    </row>
    <row r="49" spans="1:6" ht="16.5">
      <c r="A49" s="17">
        <v>39</v>
      </c>
      <c r="B49" s="30" t="s">
        <v>1057</v>
      </c>
      <c r="C49" s="19" t="s">
        <v>13</v>
      </c>
      <c r="D49" s="26">
        <v>185.46</v>
      </c>
      <c r="E49" s="21"/>
      <c r="F49" s="21">
        <f t="shared" si="1"/>
        <v>0</v>
      </c>
    </row>
    <row r="50" spans="1:6" ht="16.5">
      <c r="A50" s="119">
        <v>40</v>
      </c>
      <c r="B50" s="129" t="s">
        <v>1058</v>
      </c>
      <c r="C50" s="121" t="s">
        <v>13</v>
      </c>
      <c r="D50" s="122">
        <v>266.93</v>
      </c>
      <c r="E50" s="123">
        <v>14</v>
      </c>
      <c r="F50" s="123">
        <f t="shared" si="1"/>
        <v>3737.02</v>
      </c>
    </row>
    <row r="51" spans="1:6" ht="16.5" hidden="1">
      <c r="A51" s="17">
        <v>41</v>
      </c>
      <c r="B51" s="30" t="s">
        <v>1059</v>
      </c>
      <c r="C51" s="19" t="s">
        <v>13</v>
      </c>
      <c r="D51" s="26">
        <v>383.87</v>
      </c>
      <c r="E51" s="21"/>
      <c r="F51" s="21">
        <f t="shared" si="1"/>
        <v>0</v>
      </c>
    </row>
    <row r="52" spans="1:6" ht="16.5" hidden="1">
      <c r="A52" s="17">
        <v>42</v>
      </c>
      <c r="B52" s="30" t="s">
        <v>1060</v>
      </c>
      <c r="C52" s="19" t="s">
        <v>13</v>
      </c>
      <c r="D52" s="26">
        <v>569.7</v>
      </c>
      <c r="E52" s="21"/>
      <c r="F52" s="21">
        <f t="shared" si="1"/>
        <v>0</v>
      </c>
    </row>
    <row r="53" spans="1:6" ht="16.5" hidden="1">
      <c r="A53" s="17">
        <v>43</v>
      </c>
      <c r="B53" s="30" t="s">
        <v>1061</v>
      </c>
      <c r="C53" s="19" t="s">
        <v>13</v>
      </c>
      <c r="D53" s="26">
        <v>788.26</v>
      </c>
      <c r="E53" s="21"/>
      <c r="F53" s="21">
        <f t="shared" si="1"/>
        <v>0</v>
      </c>
    </row>
    <row r="54" spans="1:6" ht="16.5" hidden="1">
      <c r="A54" s="17">
        <v>44</v>
      </c>
      <c r="B54" s="30" t="s">
        <v>1062</v>
      </c>
      <c r="C54" s="19" t="s">
        <v>13</v>
      </c>
      <c r="D54" s="26">
        <v>918.49</v>
      </c>
      <c r="E54" s="21"/>
      <c r="F54" s="21">
        <f t="shared" si="1"/>
        <v>0</v>
      </c>
    </row>
    <row r="55" spans="1:6" ht="16.5" hidden="1">
      <c r="A55" s="17">
        <v>45</v>
      </c>
      <c r="B55" s="30" t="s">
        <v>1063</v>
      </c>
      <c r="C55" s="19" t="s">
        <v>13</v>
      </c>
      <c r="D55" s="26">
        <v>1108.12</v>
      </c>
      <c r="E55" s="21"/>
      <c r="F55" s="21">
        <f t="shared" si="1"/>
        <v>0</v>
      </c>
    </row>
    <row r="56" spans="1:6" ht="16.5" hidden="1">
      <c r="A56" s="17">
        <v>46</v>
      </c>
      <c r="B56" s="30" t="s">
        <v>1064</v>
      </c>
      <c r="C56" s="19" t="s">
        <v>13</v>
      </c>
      <c r="D56" s="26">
        <v>492.38</v>
      </c>
      <c r="E56" s="21"/>
      <c r="F56" s="21">
        <f t="shared" si="1"/>
        <v>0</v>
      </c>
    </row>
    <row r="57" spans="1:6" ht="16.5" hidden="1">
      <c r="A57" s="17">
        <v>47</v>
      </c>
      <c r="B57" s="30" t="s">
        <v>1065</v>
      </c>
      <c r="C57" s="19" t="s">
        <v>13</v>
      </c>
      <c r="D57" s="26">
        <v>596.95</v>
      </c>
      <c r="E57" s="21"/>
      <c r="F57" s="21">
        <f t="shared" si="1"/>
        <v>0</v>
      </c>
    </row>
    <row r="58" spans="1:6" ht="33" hidden="1">
      <c r="A58" s="17">
        <v>48</v>
      </c>
      <c r="B58" s="30" t="s">
        <v>1066</v>
      </c>
      <c r="C58" s="19" t="s">
        <v>13</v>
      </c>
      <c r="D58" s="26">
        <v>1164.22</v>
      </c>
      <c r="E58" s="21"/>
      <c r="F58" s="21">
        <f t="shared" si="1"/>
        <v>0</v>
      </c>
    </row>
    <row r="59" spans="1:6" ht="33" hidden="1">
      <c r="A59" s="17">
        <v>49</v>
      </c>
      <c r="B59" s="30" t="s">
        <v>1067</v>
      </c>
      <c r="C59" s="19" t="s">
        <v>13</v>
      </c>
      <c r="D59" s="26">
        <v>1390.59</v>
      </c>
      <c r="E59" s="21"/>
      <c r="F59" s="21">
        <f t="shared" si="1"/>
        <v>0</v>
      </c>
    </row>
    <row r="60" spans="1:6" ht="33" hidden="1">
      <c r="A60" s="17">
        <v>50</v>
      </c>
      <c r="B60" s="30" t="s">
        <v>1068</v>
      </c>
      <c r="C60" s="19" t="s">
        <v>13</v>
      </c>
      <c r="D60" s="26">
        <v>1686.06</v>
      </c>
      <c r="E60" s="21"/>
      <c r="F60" s="21">
        <f t="shared" si="1"/>
        <v>0</v>
      </c>
    </row>
    <row r="61" spans="1:6" ht="33" hidden="1">
      <c r="A61" s="17">
        <v>51</v>
      </c>
      <c r="B61" s="30" t="s">
        <v>1069</v>
      </c>
      <c r="C61" s="19" t="s">
        <v>13</v>
      </c>
      <c r="D61" s="26">
        <v>1828.01</v>
      </c>
      <c r="E61" s="21"/>
      <c r="F61" s="21">
        <f t="shared" si="1"/>
        <v>0</v>
      </c>
    </row>
    <row r="62" spans="1:16" ht="16.5" hidden="1">
      <c r="A62" s="17">
        <v>52</v>
      </c>
      <c r="B62" s="18" t="s">
        <v>1070</v>
      </c>
      <c r="C62" s="19" t="s">
        <v>13</v>
      </c>
      <c r="D62" s="26">
        <v>3877</v>
      </c>
      <c r="E62" s="21"/>
      <c r="F62" s="21">
        <f t="shared" si="1"/>
        <v>0</v>
      </c>
      <c r="P62" s="72">
        <v>172.8</v>
      </c>
    </row>
    <row r="63" spans="1:16" ht="33">
      <c r="A63" s="17">
        <v>53</v>
      </c>
      <c r="B63" s="28" t="s">
        <v>70</v>
      </c>
      <c r="C63" s="19" t="s">
        <v>1094</v>
      </c>
      <c r="D63" s="26">
        <v>2.25</v>
      </c>
      <c r="E63" s="21">
        <v>12</v>
      </c>
      <c r="F63" s="21">
        <f t="shared" si="1"/>
        <v>27</v>
      </c>
      <c r="P63" s="72">
        <v>2.63</v>
      </c>
    </row>
    <row r="64" spans="1:16" ht="33">
      <c r="A64" s="17">
        <v>54</v>
      </c>
      <c r="B64" s="18" t="s">
        <v>1145</v>
      </c>
      <c r="C64" s="19" t="s">
        <v>1094</v>
      </c>
      <c r="D64" s="26">
        <v>9.1</v>
      </c>
      <c r="E64" s="21">
        <v>9</v>
      </c>
      <c r="F64" s="21">
        <f t="shared" si="1"/>
        <v>81.9</v>
      </c>
      <c r="P64" s="72">
        <v>5.78</v>
      </c>
    </row>
    <row r="65" spans="1:6" ht="16.5">
      <c r="A65" s="17">
        <v>55</v>
      </c>
      <c r="B65" s="18" t="s">
        <v>1146</v>
      </c>
      <c r="C65" s="19" t="s">
        <v>1094</v>
      </c>
      <c r="D65" s="26">
        <v>10.39</v>
      </c>
      <c r="E65" s="21">
        <v>20</v>
      </c>
      <c r="F65" s="21">
        <f t="shared" si="1"/>
        <v>207.8</v>
      </c>
    </row>
    <row r="66" spans="1:6" ht="16.5">
      <c r="A66" s="17">
        <v>56</v>
      </c>
      <c r="B66" s="18" t="s">
        <v>1147</v>
      </c>
      <c r="C66" s="19" t="s">
        <v>1094</v>
      </c>
      <c r="D66" s="26">
        <v>17.42</v>
      </c>
      <c r="E66" s="21"/>
      <c r="F66" s="21">
        <f t="shared" si="1"/>
        <v>0</v>
      </c>
    </row>
    <row r="67" spans="1:16" ht="16.5">
      <c r="A67" s="17">
        <v>57</v>
      </c>
      <c r="B67" s="32" t="s">
        <v>73</v>
      </c>
      <c r="C67" s="19" t="s">
        <v>1094</v>
      </c>
      <c r="D67" s="26">
        <v>3.43</v>
      </c>
      <c r="E67" s="21">
        <v>10</v>
      </c>
      <c r="F67" s="21">
        <f t="shared" si="1"/>
        <v>34.3</v>
      </c>
      <c r="P67" s="72">
        <v>2.05</v>
      </c>
    </row>
    <row r="68" spans="1:16" ht="16.5">
      <c r="A68" s="17">
        <v>58</v>
      </c>
      <c r="B68" s="32" t="s">
        <v>1148</v>
      </c>
      <c r="C68" s="19" t="s">
        <v>1094</v>
      </c>
      <c r="D68" s="26">
        <v>2.27</v>
      </c>
      <c r="E68" s="21">
        <v>14</v>
      </c>
      <c r="F68" s="21">
        <f t="shared" si="1"/>
        <v>31.78</v>
      </c>
      <c r="P68" s="72">
        <v>0.63</v>
      </c>
    </row>
    <row r="69" spans="1:16" ht="33">
      <c r="A69" s="17">
        <v>59</v>
      </c>
      <c r="B69" s="34" t="s">
        <v>1381</v>
      </c>
      <c r="C69" s="19" t="s">
        <v>1094</v>
      </c>
      <c r="D69" s="26">
        <v>7.5</v>
      </c>
      <c r="E69" s="21"/>
      <c r="F69" s="21">
        <f t="shared" si="1"/>
        <v>0</v>
      </c>
      <c r="P69" s="72">
        <v>7.88</v>
      </c>
    </row>
    <row r="70" spans="1:16" ht="16.5">
      <c r="A70" s="17">
        <v>60</v>
      </c>
      <c r="B70" s="32" t="s">
        <v>986</v>
      </c>
      <c r="C70" s="19" t="s">
        <v>13</v>
      </c>
      <c r="D70" s="26">
        <v>3.95</v>
      </c>
      <c r="E70" s="21"/>
      <c r="F70" s="21">
        <f t="shared" si="1"/>
        <v>0</v>
      </c>
      <c r="P70" s="72">
        <v>3.26</v>
      </c>
    </row>
    <row r="71" spans="1:6" ht="16.5">
      <c r="A71" s="17">
        <v>61</v>
      </c>
      <c r="B71" s="32" t="s">
        <v>987</v>
      </c>
      <c r="C71" s="19" t="s">
        <v>13</v>
      </c>
      <c r="D71" s="26">
        <v>6.18</v>
      </c>
      <c r="E71" s="21">
        <v>9</v>
      </c>
      <c r="F71" s="21">
        <f t="shared" si="1"/>
        <v>55.62</v>
      </c>
    </row>
    <row r="72" spans="1:6" ht="16.5" hidden="1">
      <c r="A72" s="17">
        <v>62</v>
      </c>
      <c r="B72" s="32" t="s">
        <v>988</v>
      </c>
      <c r="C72" s="19" t="s">
        <v>13</v>
      </c>
      <c r="D72" s="26">
        <v>19.38</v>
      </c>
      <c r="E72" s="21"/>
      <c r="F72" s="21">
        <f t="shared" si="1"/>
        <v>0</v>
      </c>
    </row>
    <row r="73" spans="1:6" ht="16.5" hidden="1">
      <c r="A73" s="17">
        <v>63</v>
      </c>
      <c r="B73" s="32" t="s">
        <v>989</v>
      </c>
      <c r="C73" s="19" t="s">
        <v>13</v>
      </c>
      <c r="D73" s="26">
        <v>24.74</v>
      </c>
      <c r="E73" s="21"/>
      <c r="F73" s="21">
        <f t="shared" si="1"/>
        <v>0</v>
      </c>
    </row>
    <row r="74" spans="1:6" ht="16.5" hidden="1">
      <c r="A74" s="17">
        <v>64</v>
      </c>
      <c r="B74" s="32" t="s">
        <v>1382</v>
      </c>
      <c r="C74" s="19" t="s">
        <v>1094</v>
      </c>
      <c r="D74" s="26">
        <v>2.71</v>
      </c>
      <c r="E74" s="21"/>
      <c r="F74" s="21">
        <f t="shared" si="1"/>
        <v>0</v>
      </c>
    </row>
    <row r="75" spans="1:6" ht="16.5" hidden="1">
      <c r="A75" s="17">
        <v>65</v>
      </c>
      <c r="B75" s="32" t="s">
        <v>1383</v>
      </c>
      <c r="C75" s="19" t="s">
        <v>1094</v>
      </c>
      <c r="D75" s="26">
        <v>3.91</v>
      </c>
      <c r="E75" s="21"/>
      <c r="F75" s="21">
        <f aca="true" t="shared" si="2" ref="F75:F106">+ROUND(E75*D75,2)</f>
        <v>0</v>
      </c>
    </row>
    <row r="76" spans="1:6" ht="16.5" hidden="1">
      <c r="A76" s="17">
        <v>66</v>
      </c>
      <c r="B76" s="32" t="s">
        <v>1384</v>
      </c>
      <c r="C76" s="19" t="s">
        <v>1094</v>
      </c>
      <c r="D76" s="26">
        <v>6.53</v>
      </c>
      <c r="E76" s="21"/>
      <c r="F76" s="21">
        <f t="shared" si="2"/>
        <v>0</v>
      </c>
    </row>
    <row r="77" spans="1:16" ht="33" hidden="1">
      <c r="A77" s="17">
        <v>67</v>
      </c>
      <c r="B77" s="34" t="s">
        <v>1385</v>
      </c>
      <c r="C77" s="19" t="s">
        <v>82</v>
      </c>
      <c r="D77" s="26">
        <v>0.55</v>
      </c>
      <c r="E77" s="21"/>
      <c r="F77" s="21">
        <f t="shared" si="2"/>
        <v>0</v>
      </c>
      <c r="P77" s="72">
        <v>0.48</v>
      </c>
    </row>
    <row r="78" spans="1:16" ht="33">
      <c r="A78" s="17">
        <v>68</v>
      </c>
      <c r="B78" s="18" t="s">
        <v>1386</v>
      </c>
      <c r="C78" s="19" t="s">
        <v>82</v>
      </c>
      <c r="D78" s="26">
        <v>1.34</v>
      </c>
      <c r="E78" s="21">
        <v>180</v>
      </c>
      <c r="F78" s="21">
        <f t="shared" si="2"/>
        <v>241.2</v>
      </c>
      <c r="P78" s="72">
        <v>1.26</v>
      </c>
    </row>
    <row r="79" spans="1:6" ht="33">
      <c r="A79" s="17">
        <v>69</v>
      </c>
      <c r="B79" s="91" t="s">
        <v>1408</v>
      </c>
      <c r="C79" s="19" t="s">
        <v>82</v>
      </c>
      <c r="D79" s="26">
        <v>2.22</v>
      </c>
      <c r="E79" s="21"/>
      <c r="F79" s="21">
        <f t="shared" si="2"/>
        <v>0</v>
      </c>
    </row>
    <row r="80" spans="1:16" ht="33">
      <c r="A80" s="17">
        <v>70</v>
      </c>
      <c r="B80" s="36" t="s">
        <v>1347</v>
      </c>
      <c r="C80" s="19" t="s">
        <v>1348</v>
      </c>
      <c r="D80" s="26">
        <v>58.24</v>
      </c>
      <c r="E80" s="21"/>
      <c r="F80" s="21">
        <f t="shared" si="2"/>
        <v>0</v>
      </c>
      <c r="P80" s="72">
        <v>180</v>
      </c>
    </row>
    <row r="81" spans="1:16" ht="16.5">
      <c r="A81" s="17">
        <v>71</v>
      </c>
      <c r="B81" s="24" t="s">
        <v>990</v>
      </c>
      <c r="C81" s="19" t="s">
        <v>13</v>
      </c>
      <c r="D81" s="26">
        <v>7.55</v>
      </c>
      <c r="E81" s="21">
        <v>3</v>
      </c>
      <c r="F81" s="21">
        <f t="shared" si="2"/>
        <v>22.65</v>
      </c>
      <c r="P81" s="72">
        <v>3</v>
      </c>
    </row>
    <row r="82" spans="1:6" ht="16.5" hidden="1">
      <c r="A82" s="17">
        <v>72</v>
      </c>
      <c r="B82" s="24" t="s">
        <v>991</v>
      </c>
      <c r="C82" s="19" t="s">
        <v>13</v>
      </c>
      <c r="D82" s="26">
        <v>27.13</v>
      </c>
      <c r="E82" s="21"/>
      <c r="F82" s="21">
        <f t="shared" si="2"/>
        <v>0</v>
      </c>
    </row>
    <row r="83" spans="1:16" ht="16.5" hidden="1">
      <c r="A83" s="17">
        <v>73</v>
      </c>
      <c r="B83" s="24" t="s">
        <v>1387</v>
      </c>
      <c r="C83" s="19" t="s">
        <v>1094</v>
      </c>
      <c r="D83" s="26">
        <v>6.31</v>
      </c>
      <c r="E83" s="21"/>
      <c r="F83" s="21">
        <f t="shared" si="2"/>
        <v>0</v>
      </c>
      <c r="P83" s="72">
        <v>4.73</v>
      </c>
    </row>
    <row r="84" spans="1:6" ht="16.5" hidden="1">
      <c r="A84" s="17">
        <v>74</v>
      </c>
      <c r="B84" s="24" t="s">
        <v>1388</v>
      </c>
      <c r="C84" s="19" t="s">
        <v>1094</v>
      </c>
      <c r="D84" s="26">
        <v>7.87</v>
      </c>
      <c r="E84" s="21"/>
      <c r="F84" s="21">
        <f t="shared" si="2"/>
        <v>0</v>
      </c>
    </row>
    <row r="85" spans="1:6" ht="16.5" hidden="1">
      <c r="A85" s="17">
        <v>75</v>
      </c>
      <c r="B85" s="24" t="s">
        <v>1389</v>
      </c>
      <c r="C85" s="19" t="s">
        <v>1094</v>
      </c>
      <c r="D85" s="26">
        <v>16.93</v>
      </c>
      <c r="E85" s="21"/>
      <c r="F85" s="21">
        <f t="shared" si="2"/>
        <v>0</v>
      </c>
    </row>
    <row r="86" spans="1:16" ht="33" hidden="1">
      <c r="A86" s="17">
        <v>76</v>
      </c>
      <c r="B86" s="24" t="s">
        <v>1390</v>
      </c>
      <c r="C86" s="19" t="s">
        <v>1094</v>
      </c>
      <c r="D86" s="26">
        <v>3.26</v>
      </c>
      <c r="E86" s="21"/>
      <c r="F86" s="21">
        <f t="shared" si="2"/>
        <v>0</v>
      </c>
      <c r="P86" s="72">
        <v>2.63</v>
      </c>
    </row>
    <row r="87" spans="1:16" ht="16.5" hidden="1">
      <c r="A87" s="17">
        <v>77</v>
      </c>
      <c r="B87" s="18" t="s">
        <v>92</v>
      </c>
      <c r="C87" s="19" t="s">
        <v>82</v>
      </c>
      <c r="D87" s="26">
        <v>0.87</v>
      </c>
      <c r="E87" s="21"/>
      <c r="F87" s="21">
        <f t="shared" si="2"/>
        <v>0</v>
      </c>
      <c r="P87" s="72">
        <v>0.5</v>
      </c>
    </row>
    <row r="88" spans="1:16" ht="16.5" hidden="1">
      <c r="A88" s="17">
        <v>78</v>
      </c>
      <c r="B88" s="18" t="s">
        <v>93</v>
      </c>
      <c r="C88" s="19" t="s">
        <v>82</v>
      </c>
      <c r="D88" s="26">
        <v>2.54</v>
      </c>
      <c r="E88" s="21"/>
      <c r="F88" s="21">
        <f t="shared" si="2"/>
        <v>0</v>
      </c>
      <c r="P88" s="72">
        <v>3.91</v>
      </c>
    </row>
    <row r="89" spans="1:16" ht="16.5" hidden="1">
      <c r="A89" s="17">
        <v>79</v>
      </c>
      <c r="B89" s="18" t="s">
        <v>94</v>
      </c>
      <c r="C89" s="19" t="s">
        <v>82</v>
      </c>
      <c r="D89" s="26">
        <v>3.75</v>
      </c>
      <c r="E89" s="21"/>
      <c r="F89" s="21">
        <f t="shared" si="2"/>
        <v>0</v>
      </c>
      <c r="P89" s="72">
        <v>3.25</v>
      </c>
    </row>
    <row r="90" spans="1:16" ht="16.5" hidden="1">
      <c r="A90" s="17">
        <v>80</v>
      </c>
      <c r="B90" s="18" t="s">
        <v>1071</v>
      </c>
      <c r="C90" s="19" t="s">
        <v>82</v>
      </c>
      <c r="D90" s="26">
        <v>0.41</v>
      </c>
      <c r="E90" s="21"/>
      <c r="F90" s="21">
        <f t="shared" si="2"/>
        <v>0</v>
      </c>
      <c r="P90" s="72">
        <v>530</v>
      </c>
    </row>
    <row r="91" spans="1:16" ht="16.5">
      <c r="A91" s="119">
        <v>81</v>
      </c>
      <c r="B91" s="120" t="s">
        <v>1072</v>
      </c>
      <c r="C91" s="121" t="s">
        <v>82</v>
      </c>
      <c r="D91" s="122">
        <v>0.67</v>
      </c>
      <c r="E91" s="123">
        <v>1350</v>
      </c>
      <c r="F91" s="123">
        <f t="shared" si="2"/>
        <v>904.5</v>
      </c>
      <c r="P91" s="72">
        <v>630</v>
      </c>
    </row>
    <row r="92" spans="1:16" ht="16.5">
      <c r="A92" s="119">
        <v>82</v>
      </c>
      <c r="B92" s="120" t="s">
        <v>1073</v>
      </c>
      <c r="C92" s="121" t="s">
        <v>82</v>
      </c>
      <c r="D92" s="122">
        <v>0.94</v>
      </c>
      <c r="E92" s="123">
        <v>1350</v>
      </c>
      <c r="F92" s="123">
        <f t="shared" si="2"/>
        <v>1269</v>
      </c>
      <c r="G92" s="72">
        <v>11984.52</v>
      </c>
      <c r="P92" s="72">
        <v>630</v>
      </c>
    </row>
    <row r="93" spans="1:16" ht="16.5">
      <c r="A93" s="17">
        <v>83</v>
      </c>
      <c r="B93" s="18" t="s">
        <v>1074</v>
      </c>
      <c r="C93" s="19" t="s">
        <v>82</v>
      </c>
      <c r="D93" s="26">
        <v>1.25</v>
      </c>
      <c r="E93" s="77"/>
      <c r="F93" s="21">
        <f t="shared" si="2"/>
        <v>0</v>
      </c>
      <c r="P93" s="72">
        <v>630</v>
      </c>
    </row>
    <row r="94" spans="1:16" ht="16.5">
      <c r="A94" s="17">
        <v>84</v>
      </c>
      <c r="B94" s="18" t="s">
        <v>1075</v>
      </c>
      <c r="C94" s="19" t="s">
        <v>82</v>
      </c>
      <c r="D94" s="26">
        <v>1.66</v>
      </c>
      <c r="E94" s="77"/>
      <c r="F94" s="21">
        <f t="shared" si="2"/>
        <v>0</v>
      </c>
      <c r="P94" s="72">
        <v>1160</v>
      </c>
    </row>
    <row r="95" spans="1:16" ht="16.5">
      <c r="A95" s="17">
        <v>85</v>
      </c>
      <c r="B95" s="18" t="s">
        <v>1076</v>
      </c>
      <c r="C95" s="19" t="s">
        <v>82</v>
      </c>
      <c r="D95" s="26">
        <v>1.97</v>
      </c>
      <c r="E95" s="21"/>
      <c r="F95" s="21">
        <f t="shared" si="2"/>
        <v>0</v>
      </c>
      <c r="P95" s="72">
        <v>1730</v>
      </c>
    </row>
    <row r="96" spans="1:16" ht="33">
      <c r="A96" s="17">
        <v>86</v>
      </c>
      <c r="B96" s="18" t="s">
        <v>1077</v>
      </c>
      <c r="C96" s="19" t="s">
        <v>82</v>
      </c>
      <c r="D96" s="26">
        <v>2.68</v>
      </c>
      <c r="E96" s="21"/>
      <c r="F96" s="21">
        <f t="shared" si="2"/>
        <v>0</v>
      </c>
      <c r="P96" s="72">
        <v>2450</v>
      </c>
    </row>
    <row r="97" spans="1:16" ht="33">
      <c r="A97" s="17">
        <v>87</v>
      </c>
      <c r="B97" s="18" t="s">
        <v>1078</v>
      </c>
      <c r="C97" s="19" t="s">
        <v>82</v>
      </c>
      <c r="D97" s="26">
        <v>3.25</v>
      </c>
      <c r="E97" s="21"/>
      <c r="F97" s="21">
        <f t="shared" si="2"/>
        <v>0</v>
      </c>
      <c r="P97" s="72">
        <v>3090</v>
      </c>
    </row>
    <row r="98" spans="1:16" ht="33">
      <c r="A98" s="17">
        <v>88</v>
      </c>
      <c r="B98" s="18" t="s">
        <v>1079</v>
      </c>
      <c r="C98" s="19" t="s">
        <v>82</v>
      </c>
      <c r="D98" s="26">
        <v>5.19</v>
      </c>
      <c r="E98" s="21"/>
      <c r="F98" s="21">
        <f t="shared" si="2"/>
        <v>0</v>
      </c>
      <c r="P98" s="72">
        <v>4460</v>
      </c>
    </row>
    <row r="99" spans="1:16" ht="33">
      <c r="A99" s="17">
        <v>89</v>
      </c>
      <c r="B99" s="18" t="s">
        <v>1080</v>
      </c>
      <c r="C99" s="19" t="s">
        <v>82</v>
      </c>
      <c r="D99" s="26">
        <v>5.44</v>
      </c>
      <c r="E99" s="77"/>
      <c r="F99" s="21">
        <f t="shared" si="2"/>
        <v>0</v>
      </c>
      <c r="P99" s="72">
        <v>4530</v>
      </c>
    </row>
    <row r="100" spans="1:6" ht="33">
      <c r="A100" s="17">
        <v>90</v>
      </c>
      <c r="B100" s="18" t="s">
        <v>1081</v>
      </c>
      <c r="C100" s="19" t="s">
        <v>82</v>
      </c>
      <c r="D100" s="26">
        <v>2.88</v>
      </c>
      <c r="E100" s="77"/>
      <c r="F100" s="21">
        <f t="shared" si="2"/>
        <v>0</v>
      </c>
    </row>
    <row r="101" spans="1:7" ht="33">
      <c r="A101" s="119">
        <v>91</v>
      </c>
      <c r="B101" s="120" t="s">
        <v>1082</v>
      </c>
      <c r="C101" s="121" t="s">
        <v>82</v>
      </c>
      <c r="D101" s="122">
        <v>3.33</v>
      </c>
      <c r="E101" s="128">
        <v>1515</v>
      </c>
      <c r="F101" s="123">
        <f t="shared" si="2"/>
        <v>5044.95</v>
      </c>
      <c r="G101" s="72">
        <v>4937.39</v>
      </c>
    </row>
    <row r="102" spans="1:16" ht="33">
      <c r="A102" s="17">
        <v>92</v>
      </c>
      <c r="B102" s="18" t="s">
        <v>1083</v>
      </c>
      <c r="C102" s="19" t="s">
        <v>82</v>
      </c>
      <c r="D102" s="26">
        <v>3.95</v>
      </c>
      <c r="E102" s="21"/>
      <c r="F102" s="21">
        <f t="shared" si="2"/>
        <v>0</v>
      </c>
      <c r="P102" s="72">
        <v>3549</v>
      </c>
    </row>
    <row r="103" spans="1:16" ht="33">
      <c r="A103" s="17">
        <v>93</v>
      </c>
      <c r="B103" s="18" t="s">
        <v>1084</v>
      </c>
      <c r="C103" s="19" t="s">
        <v>82</v>
      </c>
      <c r="D103" s="26">
        <v>4.88</v>
      </c>
      <c r="E103" s="77"/>
      <c r="F103" s="21">
        <f t="shared" si="2"/>
        <v>0</v>
      </c>
      <c r="P103" s="72">
        <v>4777</v>
      </c>
    </row>
    <row r="104" spans="1:16" ht="33">
      <c r="A104" s="17">
        <v>94</v>
      </c>
      <c r="B104" s="24" t="s">
        <v>1102</v>
      </c>
      <c r="C104" s="19" t="s">
        <v>1094</v>
      </c>
      <c r="D104" s="26">
        <v>13.43</v>
      </c>
      <c r="E104" s="21"/>
      <c r="F104" s="21">
        <f t="shared" si="2"/>
        <v>0</v>
      </c>
      <c r="P104" s="72">
        <v>10.45</v>
      </c>
    </row>
    <row r="105" spans="1:6" ht="33">
      <c r="A105" s="17">
        <v>95</v>
      </c>
      <c r="B105" s="24" t="s">
        <v>1103</v>
      </c>
      <c r="C105" s="19" t="s">
        <v>1094</v>
      </c>
      <c r="D105" s="26">
        <v>17.23</v>
      </c>
      <c r="E105" s="21"/>
      <c r="F105" s="21">
        <f t="shared" si="2"/>
        <v>0</v>
      </c>
    </row>
    <row r="106" spans="1:6" ht="33">
      <c r="A106" s="17">
        <v>96</v>
      </c>
      <c r="B106" s="24" t="s">
        <v>1104</v>
      </c>
      <c r="C106" s="19" t="s">
        <v>1094</v>
      </c>
      <c r="D106" s="26">
        <v>22.44</v>
      </c>
      <c r="E106" s="21"/>
      <c r="F106" s="21">
        <f t="shared" si="2"/>
        <v>0</v>
      </c>
    </row>
    <row r="107" spans="1:6" ht="33">
      <c r="A107" s="17">
        <v>97</v>
      </c>
      <c r="B107" s="24" t="s">
        <v>1105</v>
      </c>
      <c r="C107" s="19" t="s">
        <v>1094</v>
      </c>
      <c r="D107" s="26">
        <v>13.66</v>
      </c>
      <c r="E107" s="21"/>
      <c r="F107" s="21">
        <f aca="true" t="shared" si="3" ref="F107:F138">+ROUND(E107*D107,2)</f>
        <v>0</v>
      </c>
    </row>
    <row r="108" spans="1:6" ht="33">
      <c r="A108" s="17">
        <v>98</v>
      </c>
      <c r="B108" s="24" t="s">
        <v>1106</v>
      </c>
      <c r="C108" s="19" t="s">
        <v>1094</v>
      </c>
      <c r="D108" s="26">
        <v>10.31</v>
      </c>
      <c r="E108" s="21">
        <v>10</v>
      </c>
      <c r="F108" s="21">
        <f t="shared" si="3"/>
        <v>103.1</v>
      </c>
    </row>
    <row r="109" spans="1:6" ht="33">
      <c r="A109" s="17">
        <v>99</v>
      </c>
      <c r="B109" s="24" t="s">
        <v>1107</v>
      </c>
      <c r="C109" s="19" t="s">
        <v>1094</v>
      </c>
      <c r="D109" s="26">
        <v>21.51</v>
      </c>
      <c r="E109" s="21"/>
      <c r="F109" s="21">
        <f t="shared" si="3"/>
        <v>0</v>
      </c>
    </row>
    <row r="110" spans="1:6" ht="33">
      <c r="A110" s="17">
        <v>100</v>
      </c>
      <c r="B110" s="24" t="s">
        <v>1108</v>
      </c>
      <c r="C110" s="19" t="s">
        <v>1094</v>
      </c>
      <c r="D110" s="26">
        <v>28.01</v>
      </c>
      <c r="E110" s="21"/>
      <c r="F110" s="21">
        <f t="shared" si="3"/>
        <v>0</v>
      </c>
    </row>
    <row r="111" spans="1:16" ht="33">
      <c r="A111" s="17">
        <v>101</v>
      </c>
      <c r="B111" s="24" t="s">
        <v>1391</v>
      </c>
      <c r="C111" s="19" t="s">
        <v>1094</v>
      </c>
      <c r="D111" s="26">
        <v>0.58</v>
      </c>
      <c r="E111" s="21">
        <v>6</v>
      </c>
      <c r="F111" s="21">
        <f t="shared" si="3"/>
        <v>3.48</v>
      </c>
      <c r="P111" s="72">
        <v>0.55</v>
      </c>
    </row>
    <row r="112" spans="1:16" ht="33">
      <c r="A112" s="17">
        <v>102</v>
      </c>
      <c r="B112" s="24" t="s">
        <v>116</v>
      </c>
      <c r="C112" s="19" t="s">
        <v>1094</v>
      </c>
      <c r="D112" s="26">
        <v>0.2</v>
      </c>
      <c r="E112" s="21">
        <v>50</v>
      </c>
      <c r="F112" s="21">
        <f t="shared" si="3"/>
        <v>10</v>
      </c>
      <c r="P112" s="72">
        <v>0.14</v>
      </c>
    </row>
    <row r="113" spans="1:16" ht="33">
      <c r="A113" s="17">
        <v>103</v>
      </c>
      <c r="B113" s="24" t="s">
        <v>1392</v>
      </c>
      <c r="C113" s="19" t="s">
        <v>1094</v>
      </c>
      <c r="D113" s="26">
        <v>3.91</v>
      </c>
      <c r="E113" s="21">
        <v>2</v>
      </c>
      <c r="F113" s="21">
        <f t="shared" si="3"/>
        <v>7.82</v>
      </c>
      <c r="P113" s="72">
        <v>12.6</v>
      </c>
    </row>
    <row r="114" spans="1:16" ht="33">
      <c r="A114" s="17">
        <v>104</v>
      </c>
      <c r="B114" s="24" t="s">
        <v>1393</v>
      </c>
      <c r="C114" s="19" t="s">
        <v>1094</v>
      </c>
      <c r="D114" s="26">
        <v>48.36</v>
      </c>
      <c r="E114" s="21"/>
      <c r="F114" s="21">
        <f t="shared" si="3"/>
        <v>0</v>
      </c>
      <c r="P114" s="72">
        <v>47.25</v>
      </c>
    </row>
    <row r="115" spans="1:16" ht="16.5">
      <c r="A115" s="17">
        <v>105</v>
      </c>
      <c r="B115" s="18" t="s">
        <v>1125</v>
      </c>
      <c r="C115" s="19" t="s">
        <v>1094</v>
      </c>
      <c r="D115" s="26">
        <v>90.53</v>
      </c>
      <c r="E115" s="21">
        <v>1</v>
      </c>
      <c r="F115" s="21">
        <f t="shared" si="3"/>
        <v>90.53</v>
      </c>
      <c r="P115" s="72">
        <v>89.89</v>
      </c>
    </row>
    <row r="116" spans="1:16" ht="16.5">
      <c r="A116" s="17">
        <v>106</v>
      </c>
      <c r="B116" s="18" t="s">
        <v>1126</v>
      </c>
      <c r="C116" s="19" t="s">
        <v>1094</v>
      </c>
      <c r="D116" s="26">
        <v>108.68</v>
      </c>
      <c r="E116" s="21"/>
      <c r="F116" s="21">
        <f t="shared" si="3"/>
        <v>0</v>
      </c>
      <c r="P116" s="72">
        <v>151.2</v>
      </c>
    </row>
    <row r="117" spans="1:6" ht="16.5">
      <c r="A117" s="17">
        <v>107</v>
      </c>
      <c r="B117" s="18" t="s">
        <v>1127</v>
      </c>
      <c r="C117" s="19" t="s">
        <v>1094</v>
      </c>
      <c r="D117" s="26">
        <v>123.25</v>
      </c>
      <c r="E117" s="21"/>
      <c r="F117" s="21">
        <f t="shared" si="3"/>
        <v>0</v>
      </c>
    </row>
    <row r="118" spans="1:6" ht="16.5">
      <c r="A118" s="17">
        <v>108</v>
      </c>
      <c r="B118" s="18" t="s">
        <v>1128</v>
      </c>
      <c r="C118" s="19" t="s">
        <v>1094</v>
      </c>
      <c r="D118" s="26">
        <v>133.69</v>
      </c>
      <c r="E118" s="21"/>
      <c r="F118" s="21">
        <f t="shared" si="3"/>
        <v>0</v>
      </c>
    </row>
    <row r="119" spans="1:6" ht="33">
      <c r="A119" s="17">
        <v>109</v>
      </c>
      <c r="B119" s="18" t="s">
        <v>1122</v>
      </c>
      <c r="C119" s="19" t="s">
        <v>1094</v>
      </c>
      <c r="D119" s="26">
        <v>150.4</v>
      </c>
      <c r="E119" s="21"/>
      <c r="F119" s="21">
        <f t="shared" si="3"/>
        <v>0</v>
      </c>
    </row>
    <row r="120" spans="1:6" ht="33">
      <c r="A120" s="17">
        <v>110</v>
      </c>
      <c r="B120" s="18" t="s">
        <v>1123</v>
      </c>
      <c r="C120" s="19" t="s">
        <v>1094</v>
      </c>
      <c r="D120" s="26">
        <v>168.23</v>
      </c>
      <c r="E120" s="21"/>
      <c r="F120" s="21">
        <f t="shared" si="3"/>
        <v>0</v>
      </c>
    </row>
    <row r="121" spans="1:16" ht="33">
      <c r="A121" s="17">
        <v>111</v>
      </c>
      <c r="B121" s="18" t="s">
        <v>1124</v>
      </c>
      <c r="C121" s="19" t="s">
        <v>1094</v>
      </c>
      <c r="D121" s="26">
        <v>147.65</v>
      </c>
      <c r="E121" s="21"/>
      <c r="F121" s="21">
        <f t="shared" si="3"/>
        <v>0</v>
      </c>
      <c r="P121" s="72">
        <v>105</v>
      </c>
    </row>
    <row r="122" spans="1:6" ht="33">
      <c r="A122" s="17">
        <v>112</v>
      </c>
      <c r="B122" s="18" t="s">
        <v>992</v>
      </c>
      <c r="C122" s="19" t="s">
        <v>13</v>
      </c>
      <c r="D122" s="26">
        <v>380.92</v>
      </c>
      <c r="E122" s="21"/>
      <c r="F122" s="21">
        <f t="shared" si="3"/>
        <v>0</v>
      </c>
    </row>
    <row r="123" spans="1:16" ht="16.5">
      <c r="A123" s="17">
        <v>113</v>
      </c>
      <c r="B123" s="36" t="s">
        <v>1129</v>
      </c>
      <c r="C123" s="19" t="s">
        <v>1094</v>
      </c>
      <c r="D123" s="26">
        <v>9.82</v>
      </c>
      <c r="E123" s="21">
        <v>4</v>
      </c>
      <c r="F123" s="21">
        <f t="shared" si="3"/>
        <v>39.28</v>
      </c>
      <c r="P123" s="72">
        <v>10.68</v>
      </c>
    </row>
    <row r="124" spans="1:6" ht="16.5">
      <c r="A124" s="17">
        <v>114</v>
      </c>
      <c r="B124" s="36" t="s">
        <v>993</v>
      </c>
      <c r="C124" s="19" t="s">
        <v>13</v>
      </c>
      <c r="D124" s="26">
        <v>25.75</v>
      </c>
      <c r="E124" s="21"/>
      <c r="F124" s="21">
        <f t="shared" si="3"/>
        <v>0</v>
      </c>
    </row>
    <row r="125" spans="1:6" ht="33">
      <c r="A125" s="17">
        <v>115</v>
      </c>
      <c r="B125" s="36" t="s">
        <v>1130</v>
      </c>
      <c r="C125" s="19" t="s">
        <v>1094</v>
      </c>
      <c r="D125" s="26">
        <v>11.4</v>
      </c>
      <c r="E125" s="21">
        <v>4</v>
      </c>
      <c r="F125" s="21">
        <f t="shared" si="3"/>
        <v>45.6</v>
      </c>
    </row>
    <row r="126" spans="1:6" ht="33">
      <c r="A126" s="17">
        <v>116</v>
      </c>
      <c r="B126" s="36" t="s">
        <v>1131</v>
      </c>
      <c r="C126" s="19" t="s">
        <v>1094</v>
      </c>
      <c r="D126" s="26">
        <v>13.63</v>
      </c>
      <c r="E126" s="21"/>
      <c r="F126" s="21">
        <f t="shared" si="3"/>
        <v>0</v>
      </c>
    </row>
    <row r="127" spans="1:16" ht="33">
      <c r="A127" s="17">
        <v>117</v>
      </c>
      <c r="B127" s="18" t="s">
        <v>1132</v>
      </c>
      <c r="C127" s="19" t="s">
        <v>1094</v>
      </c>
      <c r="D127" s="26">
        <v>17.74</v>
      </c>
      <c r="E127" s="21"/>
      <c r="F127" s="21">
        <f t="shared" si="3"/>
        <v>0</v>
      </c>
      <c r="P127" s="72">
        <v>4.67</v>
      </c>
    </row>
    <row r="128" spans="1:6" ht="33">
      <c r="A128" s="17">
        <v>118</v>
      </c>
      <c r="B128" s="18" t="s">
        <v>1109</v>
      </c>
      <c r="C128" s="19" t="s">
        <v>1117</v>
      </c>
      <c r="D128" s="26">
        <v>0.26</v>
      </c>
      <c r="E128" s="21"/>
      <c r="F128" s="21">
        <f t="shared" si="3"/>
        <v>0</v>
      </c>
    </row>
    <row r="129" spans="1:6" ht="33">
      <c r="A129" s="17">
        <v>119</v>
      </c>
      <c r="B129" s="18" t="s">
        <v>1110</v>
      </c>
      <c r="C129" s="19" t="s">
        <v>82</v>
      </c>
      <c r="D129" s="26">
        <v>1.84</v>
      </c>
      <c r="E129" s="21">
        <v>40</v>
      </c>
      <c r="F129" s="21">
        <f t="shared" si="3"/>
        <v>73.6</v>
      </c>
    </row>
    <row r="130" spans="1:6" ht="33">
      <c r="A130" s="17">
        <v>120</v>
      </c>
      <c r="B130" s="18" t="s">
        <v>1111</v>
      </c>
      <c r="C130" s="19" t="s">
        <v>82</v>
      </c>
      <c r="D130" s="26">
        <v>2.46</v>
      </c>
      <c r="E130" s="21"/>
      <c r="F130" s="21">
        <f t="shared" si="3"/>
        <v>0</v>
      </c>
    </row>
    <row r="131" spans="1:6" ht="33">
      <c r="A131" s="17">
        <v>121</v>
      </c>
      <c r="B131" s="18" t="s">
        <v>1112</v>
      </c>
      <c r="C131" s="19" t="s">
        <v>82</v>
      </c>
      <c r="D131" s="26">
        <v>4.03</v>
      </c>
      <c r="E131" s="21"/>
      <c r="F131" s="21">
        <f t="shared" si="3"/>
        <v>0</v>
      </c>
    </row>
    <row r="132" spans="1:6" ht="33">
      <c r="A132" s="17">
        <v>122</v>
      </c>
      <c r="B132" s="18" t="s">
        <v>1113</v>
      </c>
      <c r="C132" s="19" t="s">
        <v>82</v>
      </c>
      <c r="D132" s="26">
        <v>8.44</v>
      </c>
      <c r="E132" s="21"/>
      <c r="F132" s="21">
        <f t="shared" si="3"/>
        <v>0</v>
      </c>
    </row>
    <row r="133" spans="1:16" ht="16.5">
      <c r="A133" s="17">
        <v>123</v>
      </c>
      <c r="B133" s="32" t="s">
        <v>1114</v>
      </c>
      <c r="C133" s="19" t="s">
        <v>82</v>
      </c>
      <c r="D133" s="26">
        <v>9.79</v>
      </c>
      <c r="E133" s="21">
        <v>24</v>
      </c>
      <c r="F133" s="21">
        <f t="shared" si="3"/>
        <v>234.96</v>
      </c>
      <c r="P133" s="72">
        <v>21.99</v>
      </c>
    </row>
    <row r="134" spans="1:16" ht="16.5">
      <c r="A134" s="17">
        <v>124</v>
      </c>
      <c r="B134" s="32" t="s">
        <v>1115</v>
      </c>
      <c r="C134" s="19" t="s">
        <v>82</v>
      </c>
      <c r="D134" s="26">
        <v>11.81</v>
      </c>
      <c r="E134" s="21"/>
      <c r="F134" s="21">
        <f t="shared" si="3"/>
        <v>0</v>
      </c>
      <c r="P134" s="72">
        <v>11.03</v>
      </c>
    </row>
    <row r="135" spans="1:16" ht="33">
      <c r="A135" s="17">
        <v>125</v>
      </c>
      <c r="B135" s="36" t="s">
        <v>1116</v>
      </c>
      <c r="C135" s="19" t="s">
        <v>82</v>
      </c>
      <c r="D135" s="26">
        <v>15.32</v>
      </c>
      <c r="E135" s="21"/>
      <c r="F135" s="21">
        <f t="shared" si="3"/>
        <v>0</v>
      </c>
      <c r="P135" s="72">
        <v>8.93</v>
      </c>
    </row>
    <row r="136" spans="1:6" ht="16.5">
      <c r="A136" s="17">
        <v>126</v>
      </c>
      <c r="B136" s="36" t="s">
        <v>1051</v>
      </c>
      <c r="C136" s="19" t="s">
        <v>82</v>
      </c>
      <c r="D136" s="26">
        <v>0.68</v>
      </c>
      <c r="E136" s="21"/>
      <c r="F136" s="21">
        <f t="shared" si="3"/>
        <v>0</v>
      </c>
    </row>
    <row r="137" spans="1:16" ht="16.5">
      <c r="A137" s="17">
        <v>127</v>
      </c>
      <c r="B137" s="36" t="s">
        <v>1118</v>
      </c>
      <c r="C137" s="19" t="s">
        <v>82</v>
      </c>
      <c r="D137" s="26">
        <v>0.91</v>
      </c>
      <c r="E137" s="21">
        <v>26</v>
      </c>
      <c r="F137" s="21">
        <f t="shared" si="3"/>
        <v>23.66</v>
      </c>
      <c r="P137" s="72">
        <v>1.69</v>
      </c>
    </row>
    <row r="138" spans="1:6" ht="16.5">
      <c r="A138" s="17">
        <v>128</v>
      </c>
      <c r="B138" s="36" t="s">
        <v>1119</v>
      </c>
      <c r="C138" s="19" t="s">
        <v>82</v>
      </c>
      <c r="D138" s="26">
        <v>1.6</v>
      </c>
      <c r="E138" s="21"/>
      <c r="F138" s="21">
        <f t="shared" si="3"/>
        <v>0</v>
      </c>
    </row>
    <row r="139" spans="1:6" ht="16.5">
      <c r="A139" s="17">
        <v>129</v>
      </c>
      <c r="B139" s="36" t="s">
        <v>1120</v>
      </c>
      <c r="C139" s="19" t="s">
        <v>82</v>
      </c>
      <c r="D139" s="26">
        <v>2.36</v>
      </c>
      <c r="E139" s="21"/>
      <c r="F139" s="21">
        <f aca="true" t="shared" si="4" ref="F139:F170">+ROUND(E139*D139,2)</f>
        <v>0</v>
      </c>
    </row>
    <row r="140" spans="1:6" ht="16.5">
      <c r="A140" s="17">
        <v>130</v>
      </c>
      <c r="B140" s="36" t="s">
        <v>1121</v>
      </c>
      <c r="C140" s="19" t="s">
        <v>82</v>
      </c>
      <c r="D140" s="26">
        <v>3.48</v>
      </c>
      <c r="E140" s="21"/>
      <c r="F140" s="21">
        <f t="shared" si="4"/>
        <v>0</v>
      </c>
    </row>
    <row r="141" spans="1:16" ht="16.5">
      <c r="A141" s="17">
        <v>131</v>
      </c>
      <c r="B141" s="36" t="s">
        <v>1133</v>
      </c>
      <c r="C141" s="19" t="s">
        <v>1094</v>
      </c>
      <c r="D141" s="26">
        <v>1.6</v>
      </c>
      <c r="E141" s="21"/>
      <c r="F141" s="21">
        <f t="shared" si="4"/>
        <v>0</v>
      </c>
      <c r="P141" s="72">
        <v>2.1</v>
      </c>
    </row>
    <row r="142" spans="1:6" ht="16.5">
      <c r="A142" s="17">
        <v>132</v>
      </c>
      <c r="B142" s="36" t="s">
        <v>1134</v>
      </c>
      <c r="C142" s="19" t="s">
        <v>1094</v>
      </c>
      <c r="D142" s="26">
        <v>1.56</v>
      </c>
      <c r="E142" s="21"/>
      <c r="F142" s="21">
        <f t="shared" si="4"/>
        <v>0</v>
      </c>
    </row>
    <row r="143" spans="1:6" ht="16.5">
      <c r="A143" s="17">
        <v>133</v>
      </c>
      <c r="B143" s="36" t="s">
        <v>1135</v>
      </c>
      <c r="C143" s="19" t="s">
        <v>1094</v>
      </c>
      <c r="D143" s="26">
        <v>2.23</v>
      </c>
      <c r="E143" s="21">
        <v>1</v>
      </c>
      <c r="F143" s="21">
        <f t="shared" si="4"/>
        <v>2.23</v>
      </c>
    </row>
    <row r="144" spans="1:6" ht="16.5" hidden="1">
      <c r="A144" s="17">
        <v>134</v>
      </c>
      <c r="B144" s="36" t="s">
        <v>1136</v>
      </c>
      <c r="C144" s="19" t="s">
        <v>1094</v>
      </c>
      <c r="D144" s="26">
        <v>2.31</v>
      </c>
      <c r="E144" s="21"/>
      <c r="F144" s="21">
        <f t="shared" si="4"/>
        <v>0</v>
      </c>
    </row>
    <row r="145" spans="1:6" ht="16.5" hidden="1">
      <c r="A145" s="17">
        <v>135</v>
      </c>
      <c r="B145" s="36" t="s">
        <v>1137</v>
      </c>
      <c r="C145" s="19" t="s">
        <v>1094</v>
      </c>
      <c r="D145" s="26">
        <v>3.11</v>
      </c>
      <c r="E145" s="21"/>
      <c r="F145" s="21">
        <f t="shared" si="4"/>
        <v>0</v>
      </c>
    </row>
    <row r="146" spans="1:6" ht="16.5" hidden="1">
      <c r="A146" s="17">
        <v>136</v>
      </c>
      <c r="B146" s="36" t="s">
        <v>1138</v>
      </c>
      <c r="C146" s="19" t="s">
        <v>1094</v>
      </c>
      <c r="D146" s="26">
        <v>3.17</v>
      </c>
      <c r="E146" s="21"/>
      <c r="F146" s="21">
        <f t="shared" si="4"/>
        <v>0</v>
      </c>
    </row>
    <row r="147" spans="1:6" ht="16.5" hidden="1">
      <c r="A147" s="17">
        <v>137</v>
      </c>
      <c r="B147" s="36" t="s">
        <v>1139</v>
      </c>
      <c r="C147" s="19" t="s">
        <v>1094</v>
      </c>
      <c r="D147" s="26">
        <v>3.33</v>
      </c>
      <c r="E147" s="21"/>
      <c r="F147" s="21">
        <f t="shared" si="4"/>
        <v>0</v>
      </c>
    </row>
    <row r="148" spans="1:6" ht="16.5" hidden="1">
      <c r="A148" s="17">
        <v>138</v>
      </c>
      <c r="B148" s="36" t="s">
        <v>1140</v>
      </c>
      <c r="C148" s="19" t="s">
        <v>1094</v>
      </c>
      <c r="D148" s="26">
        <v>3.45</v>
      </c>
      <c r="E148" s="21"/>
      <c r="F148" s="21">
        <f t="shared" si="4"/>
        <v>0</v>
      </c>
    </row>
    <row r="149" spans="1:16" ht="16.5" hidden="1">
      <c r="A149" s="17">
        <v>139</v>
      </c>
      <c r="B149" s="36" t="s">
        <v>1141</v>
      </c>
      <c r="C149" s="19" t="s">
        <v>1094</v>
      </c>
      <c r="D149" s="26">
        <v>3.47</v>
      </c>
      <c r="E149" s="21"/>
      <c r="F149" s="21">
        <f t="shared" si="4"/>
        <v>0</v>
      </c>
      <c r="P149" s="72">
        <v>2.1</v>
      </c>
    </row>
    <row r="150" spans="1:16" ht="16.5" hidden="1">
      <c r="A150" s="17">
        <v>140</v>
      </c>
      <c r="B150" s="36" t="s">
        <v>1142</v>
      </c>
      <c r="C150" s="19" t="s">
        <v>1094</v>
      </c>
      <c r="D150" s="26">
        <v>3.53</v>
      </c>
      <c r="E150" s="21"/>
      <c r="F150" s="21">
        <f t="shared" si="4"/>
        <v>0</v>
      </c>
      <c r="P150" s="72">
        <v>2.1</v>
      </c>
    </row>
    <row r="151" spans="1:16" ht="16.5" hidden="1">
      <c r="A151" s="17">
        <v>141</v>
      </c>
      <c r="B151" s="36" t="s">
        <v>1143</v>
      </c>
      <c r="C151" s="19" t="s">
        <v>1094</v>
      </c>
      <c r="D151" s="26">
        <v>3.64</v>
      </c>
      <c r="E151" s="21"/>
      <c r="F151" s="21">
        <f t="shared" si="4"/>
        <v>0</v>
      </c>
      <c r="P151" s="72">
        <v>2.1</v>
      </c>
    </row>
    <row r="152" spans="1:16" ht="16.5" hidden="1">
      <c r="A152" s="17">
        <v>142</v>
      </c>
      <c r="B152" s="36" t="s">
        <v>1144</v>
      </c>
      <c r="C152" s="19" t="s">
        <v>1094</v>
      </c>
      <c r="D152" s="26">
        <v>4.9</v>
      </c>
      <c r="E152" s="21"/>
      <c r="F152" s="21">
        <f t="shared" si="4"/>
        <v>0</v>
      </c>
      <c r="P152" s="72">
        <v>2.1</v>
      </c>
    </row>
    <row r="153" spans="1:16" ht="33" hidden="1">
      <c r="A153" s="17">
        <v>143</v>
      </c>
      <c r="B153" s="36" t="s">
        <v>1394</v>
      </c>
      <c r="C153" s="19" t="s">
        <v>1094</v>
      </c>
      <c r="D153" s="26">
        <v>6.75</v>
      </c>
      <c r="E153" s="21"/>
      <c r="F153" s="21">
        <f t="shared" si="4"/>
        <v>0</v>
      </c>
      <c r="P153" s="72">
        <v>9.92</v>
      </c>
    </row>
    <row r="154" spans="1:16" ht="33" hidden="1">
      <c r="A154" s="17">
        <v>144</v>
      </c>
      <c r="B154" s="36" t="s">
        <v>1395</v>
      </c>
      <c r="C154" s="19" t="s">
        <v>1094</v>
      </c>
      <c r="D154" s="26">
        <v>9.43</v>
      </c>
      <c r="E154" s="21"/>
      <c r="F154" s="21">
        <f t="shared" si="4"/>
        <v>0</v>
      </c>
      <c r="P154" s="72">
        <v>6.39</v>
      </c>
    </row>
    <row r="155" spans="1:16" ht="16.5" hidden="1">
      <c r="A155" s="17">
        <v>145</v>
      </c>
      <c r="B155" s="36" t="s">
        <v>969</v>
      </c>
      <c r="C155" s="19" t="s">
        <v>13</v>
      </c>
      <c r="D155" s="26">
        <v>9.7</v>
      </c>
      <c r="E155" s="21"/>
      <c r="F155" s="21">
        <f t="shared" si="4"/>
        <v>0</v>
      </c>
      <c r="P155" s="72">
        <v>8.4</v>
      </c>
    </row>
    <row r="156" spans="1:16" ht="16.5" hidden="1">
      <c r="A156" s="17">
        <v>146</v>
      </c>
      <c r="B156" s="36" t="s">
        <v>970</v>
      </c>
      <c r="C156" s="19" t="s">
        <v>13</v>
      </c>
      <c r="D156" s="26">
        <v>5.47</v>
      </c>
      <c r="E156" s="21"/>
      <c r="F156" s="21">
        <f t="shared" si="4"/>
        <v>0</v>
      </c>
      <c r="P156" s="72">
        <v>4.73</v>
      </c>
    </row>
    <row r="157" spans="1:16" ht="33">
      <c r="A157" s="17">
        <v>147</v>
      </c>
      <c r="B157" s="36" t="s">
        <v>1396</v>
      </c>
      <c r="C157" s="19" t="s">
        <v>1094</v>
      </c>
      <c r="D157" s="26">
        <v>8.76</v>
      </c>
      <c r="E157" s="21">
        <v>2</v>
      </c>
      <c r="F157" s="21">
        <f t="shared" si="4"/>
        <v>17.52</v>
      </c>
      <c r="P157" s="72">
        <v>4.2</v>
      </c>
    </row>
    <row r="158" spans="1:16" ht="33">
      <c r="A158" s="17">
        <v>148</v>
      </c>
      <c r="B158" s="34" t="s">
        <v>190</v>
      </c>
      <c r="C158" s="19" t="s">
        <v>13</v>
      </c>
      <c r="D158" s="26">
        <v>1084.91</v>
      </c>
      <c r="E158" s="21"/>
      <c r="F158" s="21">
        <f t="shared" si="4"/>
        <v>0</v>
      </c>
      <c r="P158" s="72">
        <v>1198.05</v>
      </c>
    </row>
    <row r="159" spans="1:16" ht="33">
      <c r="A159" s="17">
        <v>149</v>
      </c>
      <c r="B159" s="34" t="s">
        <v>192</v>
      </c>
      <c r="C159" s="19" t="s">
        <v>13</v>
      </c>
      <c r="D159" s="26">
        <v>1284.05</v>
      </c>
      <c r="E159" s="21">
        <v>2</v>
      </c>
      <c r="F159" s="21">
        <f t="shared" si="4"/>
        <v>2568.1</v>
      </c>
      <c r="P159" s="72">
        <v>1421.7</v>
      </c>
    </row>
    <row r="160" spans="1:16" ht="33">
      <c r="A160" s="119">
        <v>150</v>
      </c>
      <c r="B160" s="125" t="s">
        <v>194</v>
      </c>
      <c r="C160" s="121" t="s">
        <v>13</v>
      </c>
      <c r="D160" s="122">
        <v>1464.58</v>
      </c>
      <c r="E160" s="123">
        <v>4</v>
      </c>
      <c r="F160" s="123">
        <f t="shared" si="4"/>
        <v>5858.32</v>
      </c>
      <c r="G160" s="72">
        <v>5331.64</v>
      </c>
      <c r="P160" s="72">
        <v>1555.05</v>
      </c>
    </row>
    <row r="161" spans="1:16" ht="33" hidden="1">
      <c r="A161" s="17">
        <v>151</v>
      </c>
      <c r="B161" s="34" t="s">
        <v>196</v>
      </c>
      <c r="C161" s="19" t="s">
        <v>13</v>
      </c>
      <c r="D161" s="26">
        <v>1851.33</v>
      </c>
      <c r="E161" s="21"/>
      <c r="F161" s="21">
        <f t="shared" si="4"/>
        <v>0</v>
      </c>
      <c r="P161" s="72">
        <v>1954.05</v>
      </c>
    </row>
    <row r="162" spans="1:16" ht="33" hidden="1">
      <c r="A162" s="17">
        <v>152</v>
      </c>
      <c r="B162" s="34" t="s">
        <v>198</v>
      </c>
      <c r="C162" s="19" t="s">
        <v>13</v>
      </c>
      <c r="D162" s="26">
        <v>2390.17</v>
      </c>
      <c r="E162" s="21"/>
      <c r="F162" s="21">
        <f t="shared" si="4"/>
        <v>0</v>
      </c>
      <c r="P162" s="72">
        <v>2581.95</v>
      </c>
    </row>
    <row r="163" spans="1:16" ht="33" hidden="1">
      <c r="A163" s="17">
        <v>153</v>
      </c>
      <c r="B163" s="34" t="s">
        <v>200</v>
      </c>
      <c r="C163" s="19" t="s">
        <v>13</v>
      </c>
      <c r="D163" s="26">
        <v>2692.4</v>
      </c>
      <c r="E163" s="21"/>
      <c r="F163" s="21">
        <f t="shared" si="4"/>
        <v>0</v>
      </c>
      <c r="P163" s="72">
        <v>3022.95</v>
      </c>
    </row>
    <row r="164" spans="1:16" ht="33" hidden="1">
      <c r="A164" s="17">
        <v>154</v>
      </c>
      <c r="B164" s="34" t="s">
        <v>202</v>
      </c>
      <c r="C164" s="19" t="s">
        <v>13</v>
      </c>
      <c r="D164" s="26">
        <v>3479.68</v>
      </c>
      <c r="E164" s="21"/>
      <c r="F164" s="21">
        <f t="shared" si="4"/>
        <v>0</v>
      </c>
      <c r="P164" s="72">
        <v>3517.5</v>
      </c>
    </row>
    <row r="165" spans="1:16" ht="33">
      <c r="A165" s="17">
        <v>155</v>
      </c>
      <c r="B165" s="34" t="s">
        <v>206</v>
      </c>
      <c r="C165" s="19" t="s">
        <v>82</v>
      </c>
      <c r="D165" s="26">
        <v>2.02</v>
      </c>
      <c r="E165" s="21">
        <v>18</v>
      </c>
      <c r="F165" s="21">
        <f t="shared" si="4"/>
        <v>36.36</v>
      </c>
      <c r="P165" s="72">
        <v>1.75</v>
      </c>
    </row>
    <row r="166" spans="1:16" ht="16.5">
      <c r="A166" s="17">
        <v>156</v>
      </c>
      <c r="B166" s="32" t="s">
        <v>208</v>
      </c>
      <c r="C166" s="19" t="s">
        <v>13</v>
      </c>
      <c r="D166" s="26">
        <v>0.78</v>
      </c>
      <c r="E166" s="21">
        <v>18</v>
      </c>
      <c r="F166" s="21">
        <f t="shared" si="4"/>
        <v>14.04</v>
      </c>
      <c r="P166" s="72">
        <v>0.68</v>
      </c>
    </row>
    <row r="167" spans="1:16" ht="16.5">
      <c r="A167" s="17">
        <v>157</v>
      </c>
      <c r="B167" s="34" t="s">
        <v>1015</v>
      </c>
      <c r="C167" s="19" t="s">
        <v>1348</v>
      </c>
      <c r="D167" s="26">
        <v>8.95</v>
      </c>
      <c r="E167" s="21"/>
      <c r="F167" s="21">
        <f t="shared" si="4"/>
        <v>0</v>
      </c>
      <c r="P167" s="72">
        <v>7.35</v>
      </c>
    </row>
    <row r="168" spans="1:6" ht="33">
      <c r="A168" s="17">
        <v>158</v>
      </c>
      <c r="B168" s="34" t="s">
        <v>1398</v>
      </c>
      <c r="C168" s="19" t="s">
        <v>1094</v>
      </c>
      <c r="D168" s="26">
        <v>11.52</v>
      </c>
      <c r="E168" s="21">
        <v>19</v>
      </c>
      <c r="F168" s="21">
        <f t="shared" si="4"/>
        <v>218.88</v>
      </c>
    </row>
    <row r="169" spans="1:16" ht="16.5">
      <c r="A169" s="17">
        <v>159</v>
      </c>
      <c r="B169" s="34" t="s">
        <v>211</v>
      </c>
      <c r="C169" s="19" t="s">
        <v>13</v>
      </c>
      <c r="D169" s="26">
        <v>14.74</v>
      </c>
      <c r="E169" s="21">
        <v>6</v>
      </c>
      <c r="F169" s="21">
        <f t="shared" si="4"/>
        <v>88.44</v>
      </c>
      <c r="P169" s="72">
        <v>7.19</v>
      </c>
    </row>
    <row r="170" spans="1:16" ht="16.5">
      <c r="A170" s="17">
        <v>160</v>
      </c>
      <c r="B170" s="34" t="s">
        <v>1016</v>
      </c>
      <c r="C170" s="19" t="s">
        <v>13</v>
      </c>
      <c r="D170" s="26">
        <v>1.7</v>
      </c>
      <c r="E170" s="21">
        <v>13</v>
      </c>
      <c r="F170" s="21">
        <f t="shared" si="4"/>
        <v>22.1</v>
      </c>
      <c r="P170" s="72">
        <v>1.16</v>
      </c>
    </row>
    <row r="171" spans="1:16" ht="49.5">
      <c r="A171" s="17">
        <v>161</v>
      </c>
      <c r="B171" s="24" t="s">
        <v>1053</v>
      </c>
      <c r="C171" s="19" t="s">
        <v>13</v>
      </c>
      <c r="D171" s="26">
        <v>122.01</v>
      </c>
      <c r="E171" s="21"/>
      <c r="F171" s="21">
        <f aca="true" t="shared" si="5" ref="F171:F201">+ROUND(E171*D171,2)</f>
        <v>0</v>
      </c>
      <c r="P171" s="72">
        <v>120.75</v>
      </c>
    </row>
    <row r="172" spans="1:16" ht="49.5">
      <c r="A172" s="119">
        <v>162</v>
      </c>
      <c r="B172" s="124" t="s">
        <v>1054</v>
      </c>
      <c r="C172" s="121" t="s">
        <v>13</v>
      </c>
      <c r="D172" s="122">
        <v>138.47</v>
      </c>
      <c r="E172" s="123">
        <v>6</v>
      </c>
      <c r="F172" s="123">
        <f t="shared" si="5"/>
        <v>830.82</v>
      </c>
      <c r="G172" s="72">
        <v>720.06</v>
      </c>
      <c r="P172" s="72">
        <v>136.5</v>
      </c>
    </row>
    <row r="173" spans="1:6" ht="33">
      <c r="A173" s="17">
        <v>163</v>
      </c>
      <c r="B173" s="24" t="s">
        <v>1170</v>
      </c>
      <c r="C173" s="19" t="s">
        <v>1094</v>
      </c>
      <c r="D173" s="26">
        <v>165.95</v>
      </c>
      <c r="E173" s="21"/>
      <c r="F173" s="21">
        <f t="shared" si="5"/>
        <v>0</v>
      </c>
    </row>
    <row r="174" spans="1:6" ht="33">
      <c r="A174" s="17">
        <v>164</v>
      </c>
      <c r="B174" s="24" t="s">
        <v>1171</v>
      </c>
      <c r="C174" s="19" t="s">
        <v>1094</v>
      </c>
      <c r="D174" s="26">
        <v>188.5</v>
      </c>
      <c r="E174" s="21"/>
      <c r="F174" s="21">
        <f t="shared" si="5"/>
        <v>0</v>
      </c>
    </row>
    <row r="175" spans="1:16" ht="33">
      <c r="A175" s="17">
        <v>165</v>
      </c>
      <c r="B175" s="24" t="s">
        <v>1055</v>
      </c>
      <c r="C175" s="19" t="s">
        <v>13</v>
      </c>
      <c r="D175" s="26">
        <v>2.62</v>
      </c>
      <c r="E175" s="21">
        <v>12</v>
      </c>
      <c r="F175" s="21">
        <f t="shared" si="5"/>
        <v>31.44</v>
      </c>
      <c r="P175" s="72">
        <v>2.09</v>
      </c>
    </row>
    <row r="176" spans="1:16" ht="33">
      <c r="A176" s="17">
        <v>166</v>
      </c>
      <c r="B176" s="34" t="s">
        <v>1056</v>
      </c>
      <c r="C176" s="19" t="s">
        <v>82</v>
      </c>
      <c r="D176" s="26">
        <v>2.64</v>
      </c>
      <c r="E176" s="21">
        <v>18</v>
      </c>
      <c r="F176" s="21">
        <f t="shared" si="5"/>
        <v>47.52</v>
      </c>
      <c r="P176" s="72">
        <v>2.4</v>
      </c>
    </row>
    <row r="177" spans="1:16" ht="16.5">
      <c r="A177" s="17">
        <v>167</v>
      </c>
      <c r="B177" s="34" t="s">
        <v>225</v>
      </c>
      <c r="C177" s="19" t="s">
        <v>13</v>
      </c>
      <c r="D177" s="26">
        <v>0.95</v>
      </c>
      <c r="E177" s="21">
        <v>13</v>
      </c>
      <c r="F177" s="21">
        <f t="shared" si="5"/>
        <v>12.35</v>
      </c>
      <c r="P177" s="72">
        <v>0.89</v>
      </c>
    </row>
    <row r="178" spans="1:16" ht="16.5">
      <c r="A178" s="17">
        <v>168</v>
      </c>
      <c r="B178" s="34" t="s">
        <v>227</v>
      </c>
      <c r="C178" s="19" t="s">
        <v>13</v>
      </c>
      <c r="D178" s="26">
        <v>1.85</v>
      </c>
      <c r="E178" s="21">
        <v>26</v>
      </c>
      <c r="F178" s="21">
        <f t="shared" si="5"/>
        <v>48.1</v>
      </c>
      <c r="P178" s="72">
        <v>1.26</v>
      </c>
    </row>
    <row r="179" spans="1:16" ht="16.5">
      <c r="A179" s="17">
        <v>169</v>
      </c>
      <c r="B179" s="30" t="s">
        <v>999</v>
      </c>
      <c r="C179" s="19" t="s">
        <v>13</v>
      </c>
      <c r="D179" s="26">
        <v>0.31</v>
      </c>
      <c r="E179" s="21">
        <v>13</v>
      </c>
      <c r="F179" s="21">
        <f t="shared" si="5"/>
        <v>4.03</v>
      </c>
      <c r="P179" s="72">
        <v>0.84</v>
      </c>
    </row>
    <row r="180" spans="1:16" ht="16.5">
      <c r="A180" s="17">
        <v>170</v>
      </c>
      <c r="B180" s="30" t="s">
        <v>1000</v>
      </c>
      <c r="C180" s="19" t="s">
        <v>13</v>
      </c>
      <c r="D180" s="26">
        <v>1.04</v>
      </c>
      <c r="E180" s="21">
        <v>13</v>
      </c>
      <c r="F180" s="21">
        <f t="shared" si="5"/>
        <v>13.52</v>
      </c>
      <c r="P180" s="72">
        <v>0.89</v>
      </c>
    </row>
    <row r="181" spans="1:16" ht="33">
      <c r="A181" s="17">
        <v>171</v>
      </c>
      <c r="B181" s="24" t="s">
        <v>1001</v>
      </c>
      <c r="C181" s="19" t="s">
        <v>13</v>
      </c>
      <c r="D181" s="26">
        <v>2.7</v>
      </c>
      <c r="E181" s="21">
        <v>39</v>
      </c>
      <c r="F181" s="21">
        <f t="shared" si="5"/>
        <v>105.3</v>
      </c>
      <c r="P181" s="72">
        <v>2.63</v>
      </c>
    </row>
    <row r="182" spans="1:16" ht="16.5">
      <c r="A182" s="17">
        <v>172</v>
      </c>
      <c r="B182" s="30" t="s">
        <v>1002</v>
      </c>
      <c r="C182" s="19" t="s">
        <v>13</v>
      </c>
      <c r="D182" s="26">
        <v>3.48</v>
      </c>
      <c r="E182" s="21">
        <v>26</v>
      </c>
      <c r="F182" s="21">
        <f t="shared" si="5"/>
        <v>90.48</v>
      </c>
      <c r="P182" s="72">
        <v>1.58</v>
      </c>
    </row>
    <row r="183" spans="1:16" ht="16.5">
      <c r="A183" s="17">
        <v>173</v>
      </c>
      <c r="B183" s="36" t="s">
        <v>1003</v>
      </c>
      <c r="C183" s="19" t="s">
        <v>13</v>
      </c>
      <c r="D183" s="26">
        <v>0.62</v>
      </c>
      <c r="E183" s="21">
        <v>26</v>
      </c>
      <c r="F183" s="21">
        <f t="shared" si="5"/>
        <v>16.12</v>
      </c>
      <c r="P183" s="72">
        <v>0.63</v>
      </c>
    </row>
    <row r="184" spans="1:16" ht="16.5">
      <c r="A184" s="17">
        <v>174</v>
      </c>
      <c r="B184" s="36" t="s">
        <v>1004</v>
      </c>
      <c r="C184" s="19" t="s">
        <v>13</v>
      </c>
      <c r="D184" s="26">
        <v>23.58</v>
      </c>
      <c r="E184" s="21"/>
      <c r="F184" s="21">
        <f t="shared" si="5"/>
        <v>0</v>
      </c>
      <c r="P184" s="72">
        <v>16.34</v>
      </c>
    </row>
    <row r="185" spans="1:16" ht="33">
      <c r="A185" s="119">
        <v>175</v>
      </c>
      <c r="B185" s="125" t="s">
        <v>998</v>
      </c>
      <c r="C185" s="121" t="s">
        <v>82</v>
      </c>
      <c r="D185" s="122">
        <v>1.77</v>
      </c>
      <c r="E185" s="123">
        <v>1800</v>
      </c>
      <c r="F185" s="123">
        <f t="shared" si="5"/>
        <v>3186</v>
      </c>
      <c r="G185" s="72">
        <v>3094.69</v>
      </c>
      <c r="P185" s="72">
        <v>1.64</v>
      </c>
    </row>
    <row r="186" spans="1:16" ht="33">
      <c r="A186" s="17">
        <v>176</v>
      </c>
      <c r="B186" s="36" t="s">
        <v>1005</v>
      </c>
      <c r="C186" s="19" t="s">
        <v>82</v>
      </c>
      <c r="D186" s="26">
        <v>2.17</v>
      </c>
      <c r="E186" s="21"/>
      <c r="F186" s="21">
        <f t="shared" si="5"/>
        <v>0</v>
      </c>
      <c r="P186" s="72">
        <v>2.83</v>
      </c>
    </row>
    <row r="187" spans="1:16" ht="33">
      <c r="A187" s="17">
        <v>177</v>
      </c>
      <c r="B187" s="24" t="s">
        <v>996</v>
      </c>
      <c r="C187" s="19" t="s">
        <v>13</v>
      </c>
      <c r="D187" s="26">
        <v>24.96</v>
      </c>
      <c r="E187" s="21">
        <v>13</v>
      </c>
      <c r="F187" s="21">
        <f t="shared" si="5"/>
        <v>324.48</v>
      </c>
      <c r="P187" s="72">
        <v>11.55</v>
      </c>
    </row>
    <row r="188" spans="1:16" ht="16.5">
      <c r="A188" s="17">
        <v>178</v>
      </c>
      <c r="B188" s="24" t="s">
        <v>997</v>
      </c>
      <c r="C188" s="19" t="s">
        <v>13</v>
      </c>
      <c r="D188" s="26">
        <v>10.92</v>
      </c>
      <c r="E188" s="21">
        <v>13</v>
      </c>
      <c r="F188" s="21">
        <f t="shared" si="5"/>
        <v>141.96</v>
      </c>
      <c r="P188" s="72">
        <v>26.25</v>
      </c>
    </row>
    <row r="189" spans="1:6" ht="132">
      <c r="A189" s="17">
        <v>179</v>
      </c>
      <c r="B189" s="24" t="s">
        <v>1017</v>
      </c>
      <c r="C189" s="19" t="s">
        <v>13</v>
      </c>
      <c r="D189" s="26">
        <v>162.76</v>
      </c>
      <c r="E189" s="21">
        <v>5</v>
      </c>
      <c r="F189" s="21">
        <f t="shared" si="5"/>
        <v>813.8</v>
      </c>
    </row>
    <row r="190" spans="1:16" ht="16.5">
      <c r="A190" s="17">
        <v>180</v>
      </c>
      <c r="B190" s="24" t="s">
        <v>1011</v>
      </c>
      <c r="C190" s="19" t="s">
        <v>13</v>
      </c>
      <c r="D190" s="26">
        <v>0.05</v>
      </c>
      <c r="E190" s="21">
        <v>40</v>
      </c>
      <c r="F190" s="21">
        <f t="shared" si="5"/>
        <v>2</v>
      </c>
      <c r="P190" s="72">
        <v>0.04</v>
      </c>
    </row>
    <row r="191" spans="1:16" ht="16.5">
      <c r="A191" s="17">
        <v>181</v>
      </c>
      <c r="B191" s="24" t="s">
        <v>1012</v>
      </c>
      <c r="C191" s="19" t="s">
        <v>13</v>
      </c>
      <c r="D191" s="26">
        <v>0.04</v>
      </c>
      <c r="E191" s="21"/>
      <c r="F191" s="21">
        <f t="shared" si="5"/>
        <v>0</v>
      </c>
      <c r="P191" s="72">
        <v>0.03</v>
      </c>
    </row>
    <row r="192" spans="1:16" ht="16.5">
      <c r="A192" s="17">
        <v>182</v>
      </c>
      <c r="B192" s="24" t="s">
        <v>1013</v>
      </c>
      <c r="C192" s="19" t="s">
        <v>13</v>
      </c>
      <c r="D192" s="26">
        <v>0.02</v>
      </c>
      <c r="E192" s="21">
        <v>40</v>
      </c>
      <c r="F192" s="21">
        <f t="shared" si="5"/>
        <v>0.8</v>
      </c>
      <c r="P192" s="72">
        <v>1</v>
      </c>
    </row>
    <row r="193" spans="1:6" ht="16.5">
      <c r="A193" s="17">
        <v>183</v>
      </c>
      <c r="B193" s="24" t="s">
        <v>1014</v>
      </c>
      <c r="C193" s="19" t="s">
        <v>13</v>
      </c>
      <c r="D193" s="26">
        <v>0.08</v>
      </c>
      <c r="E193" s="21"/>
      <c r="F193" s="21">
        <f t="shared" si="5"/>
        <v>0</v>
      </c>
    </row>
    <row r="194" spans="1:6" ht="16.5">
      <c r="A194" s="17">
        <v>184</v>
      </c>
      <c r="B194" s="24" t="s">
        <v>1010</v>
      </c>
      <c r="C194" s="19" t="s">
        <v>13</v>
      </c>
      <c r="D194" s="26">
        <v>0.24</v>
      </c>
      <c r="E194" s="21">
        <v>30</v>
      </c>
      <c r="F194" s="21">
        <f t="shared" si="5"/>
        <v>7.2</v>
      </c>
    </row>
    <row r="195" spans="1:6" ht="16.5">
      <c r="A195" s="17">
        <v>185</v>
      </c>
      <c r="B195" s="24" t="s">
        <v>1007</v>
      </c>
      <c r="C195" s="19" t="s">
        <v>13</v>
      </c>
      <c r="D195" s="26">
        <v>2.43</v>
      </c>
      <c r="E195" s="21">
        <v>13</v>
      </c>
      <c r="F195" s="21">
        <f t="shared" si="5"/>
        <v>31.59</v>
      </c>
    </row>
    <row r="196" spans="1:6" ht="16.5">
      <c r="A196" s="17">
        <v>186</v>
      </c>
      <c r="B196" s="24" t="s">
        <v>1397</v>
      </c>
      <c r="C196" s="19" t="s">
        <v>13</v>
      </c>
      <c r="D196" s="26">
        <v>0.35</v>
      </c>
      <c r="E196" s="21">
        <v>13</v>
      </c>
      <c r="F196" s="21">
        <f t="shared" si="5"/>
        <v>4.55</v>
      </c>
    </row>
    <row r="197" spans="1:16" ht="16.5">
      <c r="A197" s="17">
        <v>187</v>
      </c>
      <c r="B197" s="24" t="s">
        <v>1009</v>
      </c>
      <c r="C197" s="19" t="s">
        <v>13</v>
      </c>
      <c r="D197" s="26">
        <v>0.27</v>
      </c>
      <c r="E197" s="21">
        <v>13</v>
      </c>
      <c r="F197" s="21">
        <f t="shared" si="5"/>
        <v>3.51</v>
      </c>
      <c r="P197" s="72">
        <v>0.53</v>
      </c>
    </row>
    <row r="198" spans="1:16" ht="16.5">
      <c r="A198" s="17">
        <v>188</v>
      </c>
      <c r="B198" s="44" t="s">
        <v>1008</v>
      </c>
      <c r="C198" s="19" t="s">
        <v>13</v>
      </c>
      <c r="D198" s="26">
        <v>0.05</v>
      </c>
      <c r="E198" s="21">
        <v>26</v>
      </c>
      <c r="F198" s="21">
        <f t="shared" si="5"/>
        <v>1.3</v>
      </c>
      <c r="P198" s="72">
        <v>11.04</v>
      </c>
    </row>
    <row r="199" spans="1:6" ht="33">
      <c r="A199" s="17">
        <v>189</v>
      </c>
      <c r="B199" s="18" t="s">
        <v>1020</v>
      </c>
      <c r="C199" s="19" t="s">
        <v>13</v>
      </c>
      <c r="D199" s="26">
        <v>25</v>
      </c>
      <c r="E199" s="21"/>
      <c r="F199" s="21">
        <f t="shared" si="5"/>
        <v>0</v>
      </c>
    </row>
    <row r="200" spans="1:6" ht="33">
      <c r="A200" s="17">
        <v>190</v>
      </c>
      <c r="B200" s="18" t="s">
        <v>1021</v>
      </c>
      <c r="C200" s="19" t="s">
        <v>13</v>
      </c>
      <c r="D200" s="26">
        <v>12.5</v>
      </c>
      <c r="E200" s="21"/>
      <c r="F200" s="21">
        <f t="shared" si="5"/>
        <v>0</v>
      </c>
    </row>
    <row r="201" spans="1:16" ht="33">
      <c r="A201" s="17">
        <v>191</v>
      </c>
      <c r="B201" s="18" t="s">
        <v>1006</v>
      </c>
      <c r="C201" s="19" t="s">
        <v>13</v>
      </c>
      <c r="D201" s="26">
        <v>36.18</v>
      </c>
      <c r="E201" s="21">
        <v>13</v>
      </c>
      <c r="F201" s="21">
        <f t="shared" si="5"/>
        <v>470.34</v>
      </c>
      <c r="G201" s="72">
        <v>352.82</v>
      </c>
      <c r="P201" s="72">
        <v>13.18</v>
      </c>
    </row>
    <row r="202" spans="1:8" ht="30">
      <c r="A202" s="78" t="s">
        <v>944</v>
      </c>
      <c r="B202" s="186" t="s">
        <v>933</v>
      </c>
      <c r="C202" s="187"/>
      <c r="D202" s="188"/>
      <c r="E202" s="179">
        <f>SUM(F11:F201)</f>
        <v>28141.009999999987</v>
      </c>
      <c r="F202" s="181"/>
      <c r="G202" s="72">
        <v>28139.13</v>
      </c>
      <c r="H202" s="126">
        <f>G202-E202</f>
        <v>-1.8799999999864667</v>
      </c>
    </row>
    <row r="203" spans="2:6" ht="13.5" customHeight="1">
      <c r="B203" s="61"/>
      <c r="C203" s="45"/>
      <c r="D203" s="46"/>
      <c r="E203" s="98"/>
      <c r="F203" s="98"/>
    </row>
    <row r="204" spans="1:6" ht="30" customHeight="1">
      <c r="A204" s="65">
        <v>2</v>
      </c>
      <c r="B204" s="63" t="s">
        <v>932</v>
      </c>
      <c r="C204" s="45"/>
      <c r="D204" s="46"/>
      <c r="E204" s="190" t="str">
        <f>E8</f>
        <v>L/R-D PALMA SOLA</v>
      </c>
      <c r="F204" s="192"/>
    </row>
    <row r="205" spans="1:16" ht="33">
      <c r="A205" s="17">
        <v>1</v>
      </c>
      <c r="B205" s="85" t="s">
        <v>972</v>
      </c>
      <c r="C205" s="17" t="s">
        <v>1024</v>
      </c>
      <c r="D205" s="26">
        <v>2.09</v>
      </c>
      <c r="E205" s="21">
        <v>1</v>
      </c>
      <c r="F205" s="21">
        <f aca="true" t="shared" si="6" ref="F205:F268">E205*D205</f>
        <v>2.09</v>
      </c>
      <c r="P205" s="72">
        <v>3</v>
      </c>
    </row>
    <row r="206" spans="1:16" ht="33">
      <c r="A206" s="17">
        <v>2</v>
      </c>
      <c r="B206" s="85" t="s">
        <v>973</v>
      </c>
      <c r="C206" s="51" t="s">
        <v>974</v>
      </c>
      <c r="D206" s="26">
        <v>43.22</v>
      </c>
      <c r="E206" s="21">
        <v>1</v>
      </c>
      <c r="F206" s="21">
        <f t="shared" si="6"/>
        <v>43.22</v>
      </c>
      <c r="P206" s="72">
        <v>40.72</v>
      </c>
    </row>
    <row r="207" spans="1:16" ht="33">
      <c r="A207" s="17">
        <v>3</v>
      </c>
      <c r="B207" s="85" t="s">
        <v>976</v>
      </c>
      <c r="C207" s="51" t="s">
        <v>977</v>
      </c>
      <c r="D207" s="26">
        <v>15.93</v>
      </c>
      <c r="E207" s="21">
        <v>1</v>
      </c>
      <c r="F207" s="21">
        <f t="shared" si="6"/>
        <v>15.93</v>
      </c>
      <c r="P207" s="72">
        <v>15</v>
      </c>
    </row>
    <row r="208" spans="1:16" ht="33">
      <c r="A208" s="17">
        <v>4</v>
      </c>
      <c r="B208" s="85" t="s">
        <v>978</v>
      </c>
      <c r="C208" s="51" t="s">
        <v>13</v>
      </c>
      <c r="D208" s="26">
        <v>5.31</v>
      </c>
      <c r="E208" s="21">
        <v>4</v>
      </c>
      <c r="F208" s="21">
        <f t="shared" si="6"/>
        <v>21.24</v>
      </c>
      <c r="P208" s="72">
        <v>5</v>
      </c>
    </row>
    <row r="209" spans="1:16" ht="16.5">
      <c r="A209" s="17">
        <v>5</v>
      </c>
      <c r="B209" s="85" t="s">
        <v>1337</v>
      </c>
      <c r="C209" s="54" t="s">
        <v>1177</v>
      </c>
      <c r="D209" s="26">
        <v>232.73</v>
      </c>
      <c r="E209" s="21">
        <v>0.5</v>
      </c>
      <c r="F209" s="21">
        <f t="shared" si="6"/>
        <v>116.365</v>
      </c>
      <c r="P209" s="72">
        <v>189.58</v>
      </c>
    </row>
    <row r="210" spans="1:16" ht="16.5" hidden="1">
      <c r="A210" s="17">
        <v>6</v>
      </c>
      <c r="B210" s="85" t="s">
        <v>1338</v>
      </c>
      <c r="C210" s="54" t="s">
        <v>1177</v>
      </c>
      <c r="D210" s="26">
        <v>116.03</v>
      </c>
      <c r="E210" s="21"/>
      <c r="F210" s="21">
        <f t="shared" si="6"/>
        <v>0</v>
      </c>
      <c r="P210" s="72">
        <v>161.14</v>
      </c>
    </row>
    <row r="211" spans="1:16" ht="16.5" hidden="1">
      <c r="A211" s="17">
        <v>7</v>
      </c>
      <c r="B211" s="85" t="s">
        <v>1339</v>
      </c>
      <c r="C211" s="54" t="s">
        <v>1177</v>
      </c>
      <c r="D211" s="26">
        <v>120.57</v>
      </c>
      <c r="E211" s="21"/>
      <c r="F211" s="21">
        <f t="shared" si="6"/>
        <v>0</v>
      </c>
      <c r="P211" s="72">
        <v>237.31</v>
      </c>
    </row>
    <row r="212" spans="1:16" ht="16.5" hidden="1">
      <c r="A212" s="17">
        <v>8</v>
      </c>
      <c r="B212" s="85" t="s">
        <v>1340</v>
      </c>
      <c r="C212" s="54" t="s">
        <v>1177</v>
      </c>
      <c r="D212" s="26">
        <v>163.98</v>
      </c>
      <c r="E212" s="21"/>
      <c r="F212" s="21">
        <f t="shared" si="6"/>
        <v>0</v>
      </c>
      <c r="P212" s="72">
        <v>272.91</v>
      </c>
    </row>
    <row r="213" spans="1:16" ht="16.5">
      <c r="A213" s="17">
        <v>9</v>
      </c>
      <c r="B213" s="85" t="s">
        <v>1209</v>
      </c>
      <c r="C213" s="54" t="s">
        <v>1094</v>
      </c>
      <c r="D213" s="26">
        <v>15.11</v>
      </c>
      <c r="E213" s="21">
        <v>14</v>
      </c>
      <c r="F213" s="21">
        <f t="shared" si="6"/>
        <v>211.54</v>
      </c>
      <c r="P213" s="72">
        <v>13.83</v>
      </c>
    </row>
    <row r="214" spans="1:16" ht="16.5" hidden="1">
      <c r="A214" s="17">
        <v>10</v>
      </c>
      <c r="B214" s="85" t="s">
        <v>1210</v>
      </c>
      <c r="C214" s="54" t="s">
        <v>1094</v>
      </c>
      <c r="D214" s="26">
        <v>25.18</v>
      </c>
      <c r="E214" s="21"/>
      <c r="F214" s="21">
        <f t="shared" si="6"/>
        <v>0</v>
      </c>
      <c r="P214" s="72">
        <v>13.83</v>
      </c>
    </row>
    <row r="215" spans="1:16" ht="16.5" hidden="1">
      <c r="A215" s="17">
        <v>11</v>
      </c>
      <c r="B215" s="85" t="s">
        <v>1211</v>
      </c>
      <c r="C215" s="54" t="s">
        <v>1094</v>
      </c>
      <c r="D215" s="26">
        <v>48.74</v>
      </c>
      <c r="E215" s="21"/>
      <c r="F215" s="21">
        <f t="shared" si="6"/>
        <v>0</v>
      </c>
      <c r="P215" s="72">
        <v>13.83</v>
      </c>
    </row>
    <row r="216" spans="1:16" ht="16.5" hidden="1">
      <c r="A216" s="17">
        <v>12</v>
      </c>
      <c r="B216" s="85" t="s">
        <v>1212</v>
      </c>
      <c r="C216" s="54" t="s">
        <v>1094</v>
      </c>
      <c r="D216" s="26">
        <v>74.91</v>
      </c>
      <c r="E216" s="21"/>
      <c r="F216" s="21">
        <f t="shared" si="6"/>
        <v>0</v>
      </c>
      <c r="P216" s="72">
        <v>17.29</v>
      </c>
    </row>
    <row r="217" spans="1:16" ht="16.5">
      <c r="A217" s="17">
        <v>13</v>
      </c>
      <c r="B217" s="85" t="s">
        <v>1149</v>
      </c>
      <c r="C217" s="54" t="s">
        <v>13</v>
      </c>
      <c r="D217" s="26">
        <v>31.8</v>
      </c>
      <c r="E217" s="21">
        <v>14</v>
      </c>
      <c r="F217" s="21">
        <f t="shared" si="6"/>
        <v>445.2</v>
      </c>
      <c r="P217" s="72">
        <v>17.29</v>
      </c>
    </row>
    <row r="218" spans="1:16" ht="16.5" hidden="1">
      <c r="A218" s="17">
        <v>14</v>
      </c>
      <c r="B218" s="85" t="s">
        <v>1150</v>
      </c>
      <c r="C218" s="54" t="s">
        <v>13</v>
      </c>
      <c r="D218" s="26">
        <v>47.15</v>
      </c>
      <c r="E218" s="21"/>
      <c r="F218" s="21">
        <f t="shared" si="6"/>
        <v>0</v>
      </c>
      <c r="P218" s="72">
        <v>17.29</v>
      </c>
    </row>
    <row r="219" spans="1:16" ht="16.5" hidden="1">
      <c r="A219" s="17">
        <v>15</v>
      </c>
      <c r="B219" s="85" t="s">
        <v>1151</v>
      </c>
      <c r="C219" s="54" t="s">
        <v>13</v>
      </c>
      <c r="D219" s="26">
        <v>179.27</v>
      </c>
      <c r="E219" s="21"/>
      <c r="F219" s="21">
        <f t="shared" si="6"/>
        <v>0</v>
      </c>
      <c r="P219" s="72">
        <v>27.66</v>
      </c>
    </row>
    <row r="220" spans="1:16" ht="16.5" hidden="1">
      <c r="A220" s="17">
        <v>16</v>
      </c>
      <c r="B220" s="85" t="s">
        <v>1152</v>
      </c>
      <c r="C220" s="54" t="s">
        <v>13</v>
      </c>
      <c r="D220" s="26">
        <v>252.85</v>
      </c>
      <c r="E220" s="21"/>
      <c r="F220" s="21">
        <f t="shared" si="6"/>
        <v>0</v>
      </c>
      <c r="P220" s="72">
        <v>27.66</v>
      </c>
    </row>
    <row r="221" spans="1:16" ht="33" hidden="1">
      <c r="A221" s="17">
        <v>17</v>
      </c>
      <c r="B221" s="85" t="s">
        <v>1153</v>
      </c>
      <c r="C221" s="54" t="s">
        <v>13</v>
      </c>
      <c r="D221" s="26">
        <v>59.85</v>
      </c>
      <c r="E221" s="21"/>
      <c r="F221" s="21">
        <f t="shared" si="6"/>
        <v>0</v>
      </c>
      <c r="P221" s="72">
        <v>27.66</v>
      </c>
    </row>
    <row r="222" spans="1:16" ht="33" hidden="1">
      <c r="A222" s="17">
        <v>18</v>
      </c>
      <c r="B222" s="85" t="s">
        <v>1154</v>
      </c>
      <c r="C222" s="54" t="s">
        <v>13</v>
      </c>
      <c r="D222" s="26">
        <v>64.09</v>
      </c>
      <c r="E222" s="21"/>
      <c r="F222" s="21">
        <f t="shared" si="6"/>
        <v>0</v>
      </c>
      <c r="P222" s="72">
        <v>32.85</v>
      </c>
    </row>
    <row r="223" spans="1:16" ht="33" hidden="1">
      <c r="A223" s="17">
        <v>19</v>
      </c>
      <c r="B223" s="85" t="s">
        <v>1155</v>
      </c>
      <c r="C223" s="54" t="s">
        <v>13</v>
      </c>
      <c r="D223" s="26">
        <v>96.14</v>
      </c>
      <c r="E223" s="21"/>
      <c r="F223" s="21">
        <f t="shared" si="6"/>
        <v>0</v>
      </c>
      <c r="P223" s="72">
        <v>32.85</v>
      </c>
    </row>
    <row r="224" spans="1:16" ht="16.5" hidden="1">
      <c r="A224" s="17">
        <v>20</v>
      </c>
      <c r="B224" s="85" t="s">
        <v>1156</v>
      </c>
      <c r="C224" s="54" t="s">
        <v>13</v>
      </c>
      <c r="D224" s="26">
        <v>19.08</v>
      </c>
      <c r="E224" s="21"/>
      <c r="F224" s="21">
        <f t="shared" si="6"/>
        <v>0</v>
      </c>
      <c r="P224" s="72">
        <v>16.05</v>
      </c>
    </row>
    <row r="225" spans="1:16" ht="16.5" hidden="1">
      <c r="A225" s="17">
        <v>21</v>
      </c>
      <c r="B225" s="85" t="s">
        <v>1157</v>
      </c>
      <c r="C225" s="54" t="s">
        <v>13</v>
      </c>
      <c r="D225" s="26">
        <v>28.29</v>
      </c>
      <c r="E225" s="21"/>
      <c r="F225" s="21">
        <f t="shared" si="6"/>
        <v>0</v>
      </c>
      <c r="P225" s="72">
        <v>68.91</v>
      </c>
    </row>
    <row r="226" spans="1:16" ht="16.5" hidden="1">
      <c r="A226" s="17">
        <v>22</v>
      </c>
      <c r="B226" s="85" t="s">
        <v>1158</v>
      </c>
      <c r="C226" s="54" t="s">
        <v>13</v>
      </c>
      <c r="D226" s="26">
        <v>107.56</v>
      </c>
      <c r="E226" s="21"/>
      <c r="F226" s="21">
        <f t="shared" si="6"/>
        <v>0</v>
      </c>
      <c r="P226" s="72">
        <v>83</v>
      </c>
    </row>
    <row r="227" spans="1:16" ht="16.5" hidden="1">
      <c r="A227" s="17">
        <v>23</v>
      </c>
      <c r="B227" s="85" t="s">
        <v>1159</v>
      </c>
      <c r="C227" s="54" t="s">
        <v>13</v>
      </c>
      <c r="D227" s="26">
        <v>151.71</v>
      </c>
      <c r="E227" s="21"/>
      <c r="F227" s="21">
        <f t="shared" si="6"/>
        <v>0</v>
      </c>
      <c r="P227" s="72">
        <v>19.26</v>
      </c>
    </row>
    <row r="228" spans="1:16" ht="33" hidden="1">
      <c r="A228" s="17">
        <v>24</v>
      </c>
      <c r="B228" s="85" t="s">
        <v>1160</v>
      </c>
      <c r="C228" s="54" t="s">
        <v>13</v>
      </c>
      <c r="D228" s="26">
        <v>35.91</v>
      </c>
      <c r="E228" s="21"/>
      <c r="F228" s="21">
        <f t="shared" si="6"/>
        <v>0</v>
      </c>
      <c r="P228" s="72">
        <v>92.9885</v>
      </c>
    </row>
    <row r="229" spans="1:16" ht="16.5" hidden="1">
      <c r="A229" s="17">
        <v>25</v>
      </c>
      <c r="B229" s="85" t="s">
        <v>1351</v>
      </c>
      <c r="C229" s="54" t="s">
        <v>13</v>
      </c>
      <c r="D229" s="26">
        <v>46.91</v>
      </c>
      <c r="E229" s="21"/>
      <c r="F229" s="21">
        <f t="shared" si="6"/>
        <v>0</v>
      </c>
      <c r="P229" s="72">
        <v>21.178500000000003</v>
      </c>
    </row>
    <row r="230" spans="1:16" ht="16.5" hidden="1">
      <c r="A230" s="17">
        <v>26</v>
      </c>
      <c r="B230" s="85" t="s">
        <v>1352</v>
      </c>
      <c r="C230" s="54" t="s">
        <v>13</v>
      </c>
      <c r="D230" s="26">
        <v>62.26</v>
      </c>
      <c r="E230" s="21"/>
      <c r="F230" s="21">
        <f t="shared" si="6"/>
        <v>0</v>
      </c>
      <c r="P230" s="72">
        <v>29.649900000000002</v>
      </c>
    </row>
    <row r="231" spans="1:16" ht="16.5" hidden="1">
      <c r="A231" s="17">
        <v>27</v>
      </c>
      <c r="B231" s="85" t="s">
        <v>1353</v>
      </c>
      <c r="C231" s="54" t="s">
        <v>13</v>
      </c>
      <c r="D231" s="26">
        <v>194.38</v>
      </c>
      <c r="E231" s="21"/>
      <c r="F231" s="21">
        <f t="shared" si="6"/>
        <v>0</v>
      </c>
      <c r="P231" s="72">
        <v>23.296350000000004</v>
      </c>
    </row>
    <row r="232" spans="1:16" ht="16.5" hidden="1">
      <c r="A232" s="17">
        <v>28</v>
      </c>
      <c r="B232" s="85" t="s">
        <v>1354</v>
      </c>
      <c r="C232" s="54" t="s">
        <v>13</v>
      </c>
      <c r="D232" s="26">
        <v>267.96</v>
      </c>
      <c r="E232" s="21"/>
      <c r="F232" s="21">
        <f t="shared" si="6"/>
        <v>0</v>
      </c>
      <c r="P232" s="72">
        <v>32.61489</v>
      </c>
    </row>
    <row r="233" spans="1:16" ht="16.5">
      <c r="A233" s="17">
        <v>29</v>
      </c>
      <c r="B233" s="24" t="s">
        <v>1205</v>
      </c>
      <c r="C233" s="54" t="s">
        <v>1094</v>
      </c>
      <c r="D233" s="26">
        <v>15.11</v>
      </c>
      <c r="E233" s="21">
        <v>10</v>
      </c>
      <c r="F233" s="21">
        <f t="shared" si="6"/>
        <v>151.1</v>
      </c>
      <c r="P233" s="72">
        <v>13.83</v>
      </c>
    </row>
    <row r="234" spans="1:16" ht="16.5" hidden="1">
      <c r="A234" s="17">
        <v>30</v>
      </c>
      <c r="B234" s="24" t="s">
        <v>1206</v>
      </c>
      <c r="C234" s="54" t="s">
        <v>1094</v>
      </c>
      <c r="D234" s="26">
        <v>25.18</v>
      </c>
      <c r="E234" s="21"/>
      <c r="F234" s="21">
        <f t="shared" si="6"/>
        <v>0</v>
      </c>
      <c r="P234" s="72">
        <v>17.29</v>
      </c>
    </row>
    <row r="235" spans="1:16" ht="16.5" hidden="1">
      <c r="A235" s="17">
        <v>31</v>
      </c>
      <c r="B235" s="24" t="s">
        <v>1207</v>
      </c>
      <c r="C235" s="54" t="s">
        <v>1094</v>
      </c>
      <c r="D235" s="26">
        <v>48.74</v>
      </c>
      <c r="E235" s="21"/>
      <c r="F235" s="21">
        <f t="shared" si="6"/>
        <v>0</v>
      </c>
      <c r="P235" s="72">
        <v>27.66</v>
      </c>
    </row>
    <row r="236" spans="1:16" ht="16.5" hidden="1">
      <c r="A236" s="17">
        <v>32</v>
      </c>
      <c r="B236" s="24" t="s">
        <v>1208</v>
      </c>
      <c r="C236" s="54" t="s">
        <v>1094</v>
      </c>
      <c r="D236" s="26">
        <v>74.91</v>
      </c>
      <c r="E236" s="21"/>
      <c r="F236" s="21">
        <f t="shared" si="6"/>
        <v>0</v>
      </c>
      <c r="P236" s="72">
        <v>32.85</v>
      </c>
    </row>
    <row r="237" spans="1:16" ht="16.5">
      <c r="A237" s="17">
        <v>33</v>
      </c>
      <c r="B237" s="24" t="s">
        <v>295</v>
      </c>
      <c r="C237" s="54" t="s">
        <v>13</v>
      </c>
      <c r="D237" s="26">
        <v>7.91</v>
      </c>
      <c r="E237" s="21">
        <v>10</v>
      </c>
      <c r="F237" s="21">
        <f t="shared" si="6"/>
        <v>79.1</v>
      </c>
      <c r="P237" s="72">
        <v>6.13</v>
      </c>
    </row>
    <row r="238" spans="1:16" ht="33">
      <c r="A238" s="17">
        <v>34</v>
      </c>
      <c r="B238" s="86" t="s">
        <v>1213</v>
      </c>
      <c r="C238" s="54" t="s">
        <v>13</v>
      </c>
      <c r="D238" s="26">
        <v>14.4</v>
      </c>
      <c r="E238" s="21">
        <v>8</v>
      </c>
      <c r="F238" s="21">
        <f t="shared" si="6"/>
        <v>115.2</v>
      </c>
      <c r="P238" s="72">
        <v>14.28</v>
      </c>
    </row>
    <row r="239" spans="1:16" ht="33">
      <c r="A239" s="17">
        <v>35</v>
      </c>
      <c r="B239" s="86" t="s">
        <v>1214</v>
      </c>
      <c r="C239" s="54" t="s">
        <v>13</v>
      </c>
      <c r="D239" s="26">
        <v>18.68</v>
      </c>
      <c r="E239" s="21">
        <v>2</v>
      </c>
      <c r="F239" s="21">
        <f t="shared" si="6"/>
        <v>37.36</v>
      </c>
      <c r="P239" s="72">
        <v>14.28</v>
      </c>
    </row>
    <row r="240" spans="1:16" ht="33" hidden="1">
      <c r="A240" s="17">
        <v>36</v>
      </c>
      <c r="B240" s="86" t="s">
        <v>1215</v>
      </c>
      <c r="C240" s="54" t="s">
        <v>13</v>
      </c>
      <c r="D240" s="26">
        <v>15.43</v>
      </c>
      <c r="E240" s="21"/>
      <c r="F240" s="21">
        <f t="shared" si="6"/>
        <v>0</v>
      </c>
      <c r="P240" s="72">
        <v>28.56</v>
      </c>
    </row>
    <row r="241" spans="1:16" ht="33" hidden="1">
      <c r="A241" s="17">
        <v>37</v>
      </c>
      <c r="B241" s="86" t="s">
        <v>1216</v>
      </c>
      <c r="C241" s="54" t="s">
        <v>13</v>
      </c>
      <c r="D241" s="26">
        <v>18.1</v>
      </c>
      <c r="E241" s="21"/>
      <c r="F241" s="21">
        <f t="shared" si="6"/>
        <v>0</v>
      </c>
      <c r="P241" s="72">
        <v>28.56</v>
      </c>
    </row>
    <row r="242" spans="1:16" ht="33" hidden="1">
      <c r="A242" s="17">
        <v>38</v>
      </c>
      <c r="B242" s="86" t="s">
        <v>1217</v>
      </c>
      <c r="C242" s="54" t="s">
        <v>13</v>
      </c>
      <c r="D242" s="26">
        <v>14.01</v>
      </c>
      <c r="E242" s="21"/>
      <c r="F242" s="21">
        <f t="shared" si="6"/>
        <v>0</v>
      </c>
      <c r="P242" s="72">
        <v>16.43</v>
      </c>
    </row>
    <row r="243" spans="1:16" ht="33" hidden="1">
      <c r="A243" s="17">
        <v>39</v>
      </c>
      <c r="B243" s="86" t="s">
        <v>1218</v>
      </c>
      <c r="C243" s="54" t="s">
        <v>13</v>
      </c>
      <c r="D243" s="26">
        <v>16.93</v>
      </c>
      <c r="E243" s="21"/>
      <c r="F243" s="21">
        <f t="shared" si="6"/>
        <v>0</v>
      </c>
      <c r="P243" s="72">
        <v>16.43</v>
      </c>
    </row>
    <row r="244" spans="1:16" ht="33" hidden="1">
      <c r="A244" s="17">
        <v>40</v>
      </c>
      <c r="B244" s="86" t="s">
        <v>1219</v>
      </c>
      <c r="C244" s="54" t="s">
        <v>13</v>
      </c>
      <c r="D244" s="26">
        <v>17.51</v>
      </c>
      <c r="E244" s="21"/>
      <c r="F244" s="21">
        <f t="shared" si="6"/>
        <v>0</v>
      </c>
      <c r="P244" s="72">
        <v>32.86</v>
      </c>
    </row>
    <row r="245" spans="1:16" ht="33" hidden="1">
      <c r="A245" s="17">
        <v>41</v>
      </c>
      <c r="B245" s="86" t="s">
        <v>1220</v>
      </c>
      <c r="C245" s="54" t="s">
        <v>13</v>
      </c>
      <c r="D245" s="26">
        <v>18.39</v>
      </c>
      <c r="E245" s="21"/>
      <c r="F245" s="21">
        <f t="shared" si="6"/>
        <v>0</v>
      </c>
      <c r="P245" s="72">
        <v>14.28</v>
      </c>
    </row>
    <row r="246" spans="1:16" ht="16.5" hidden="1">
      <c r="A246" s="17">
        <v>42</v>
      </c>
      <c r="B246" s="86" t="s">
        <v>1221</v>
      </c>
      <c r="C246" s="54" t="s">
        <v>13</v>
      </c>
      <c r="D246" s="26">
        <v>7.2</v>
      </c>
      <c r="E246" s="21"/>
      <c r="F246" s="21">
        <f t="shared" si="6"/>
        <v>0</v>
      </c>
      <c r="P246" s="72">
        <v>14.28</v>
      </c>
    </row>
    <row r="247" spans="1:16" ht="16.5" hidden="1">
      <c r="A247" s="17">
        <v>43</v>
      </c>
      <c r="B247" s="86" t="s">
        <v>1222</v>
      </c>
      <c r="C247" s="54" t="s">
        <v>13</v>
      </c>
      <c r="D247" s="26">
        <v>9.34</v>
      </c>
      <c r="E247" s="21"/>
      <c r="F247" s="21">
        <f t="shared" si="6"/>
        <v>0</v>
      </c>
      <c r="P247" s="72">
        <v>49.29</v>
      </c>
    </row>
    <row r="248" spans="1:16" ht="16.5" hidden="1">
      <c r="A248" s="17">
        <v>44</v>
      </c>
      <c r="B248" s="86" t="s">
        <v>1223</v>
      </c>
      <c r="C248" s="54" t="s">
        <v>13</v>
      </c>
      <c r="D248" s="26">
        <v>7.72</v>
      </c>
      <c r="E248" s="21"/>
      <c r="F248" s="21">
        <f t="shared" si="6"/>
        <v>0</v>
      </c>
      <c r="P248" s="72">
        <v>14.28</v>
      </c>
    </row>
    <row r="249" spans="1:16" ht="16.5" hidden="1">
      <c r="A249" s="17">
        <v>45</v>
      </c>
      <c r="B249" s="86" t="s">
        <v>1224</v>
      </c>
      <c r="C249" s="54" t="s">
        <v>13</v>
      </c>
      <c r="D249" s="26">
        <v>9.05</v>
      </c>
      <c r="E249" s="21"/>
      <c r="F249" s="21">
        <f t="shared" si="6"/>
        <v>0</v>
      </c>
      <c r="P249" s="72">
        <v>8.149999999999999</v>
      </c>
    </row>
    <row r="250" spans="1:16" ht="16.5" hidden="1">
      <c r="A250" s="17">
        <v>46</v>
      </c>
      <c r="B250" s="86" t="s">
        <v>1225</v>
      </c>
      <c r="C250" s="54" t="s">
        <v>13</v>
      </c>
      <c r="D250" s="26">
        <v>7.01</v>
      </c>
      <c r="E250" s="21"/>
      <c r="F250" s="21">
        <f t="shared" si="6"/>
        <v>0</v>
      </c>
      <c r="P250" s="72">
        <v>8.15</v>
      </c>
    </row>
    <row r="251" spans="1:16" ht="16.5" hidden="1">
      <c r="A251" s="17">
        <v>47</v>
      </c>
      <c r="B251" s="86" t="s">
        <v>1226</v>
      </c>
      <c r="C251" s="54" t="s">
        <v>13</v>
      </c>
      <c r="D251" s="26">
        <v>8.47</v>
      </c>
      <c r="E251" s="21"/>
      <c r="F251" s="21">
        <f t="shared" si="6"/>
        <v>0</v>
      </c>
      <c r="P251" s="72">
        <v>16.299999999999997</v>
      </c>
    </row>
    <row r="252" spans="1:16" ht="16.5" hidden="1">
      <c r="A252" s="17">
        <v>48</v>
      </c>
      <c r="B252" s="86" t="s">
        <v>1227</v>
      </c>
      <c r="C252" s="54" t="s">
        <v>13</v>
      </c>
      <c r="D252" s="26">
        <v>8.76</v>
      </c>
      <c r="E252" s="21"/>
      <c r="F252" s="21">
        <f t="shared" si="6"/>
        <v>0</v>
      </c>
      <c r="P252" s="72">
        <v>10.3</v>
      </c>
    </row>
    <row r="253" spans="1:16" ht="16.5" hidden="1">
      <c r="A253" s="17">
        <v>49</v>
      </c>
      <c r="B253" s="86" t="s">
        <v>1228</v>
      </c>
      <c r="C253" s="54" t="s">
        <v>13</v>
      </c>
      <c r="D253" s="26">
        <v>9.2</v>
      </c>
      <c r="E253" s="21"/>
      <c r="F253" s="21">
        <f t="shared" si="6"/>
        <v>0</v>
      </c>
      <c r="P253" s="72">
        <v>10.3</v>
      </c>
    </row>
    <row r="254" spans="1:16" ht="16.5">
      <c r="A254" s="17">
        <v>50</v>
      </c>
      <c r="B254" s="24" t="s">
        <v>1285</v>
      </c>
      <c r="C254" s="54" t="s">
        <v>13</v>
      </c>
      <c r="D254" s="26">
        <v>8.94</v>
      </c>
      <c r="E254" s="21">
        <v>6</v>
      </c>
      <c r="F254" s="21">
        <f t="shared" si="6"/>
        <v>53.64</v>
      </c>
      <c r="P254" s="72">
        <v>6.2</v>
      </c>
    </row>
    <row r="255" spans="1:6" ht="16.5">
      <c r="A255" s="17">
        <v>51</v>
      </c>
      <c r="B255" s="24" t="s">
        <v>1286</v>
      </c>
      <c r="C255" s="54" t="s">
        <v>13</v>
      </c>
      <c r="D255" s="26">
        <v>12.55</v>
      </c>
      <c r="E255" s="21">
        <v>4</v>
      </c>
      <c r="F255" s="21">
        <f t="shared" si="6"/>
        <v>50.2</v>
      </c>
    </row>
    <row r="256" spans="1:6" ht="16.5">
      <c r="A256" s="17">
        <v>52</v>
      </c>
      <c r="B256" s="24" t="s">
        <v>1287</v>
      </c>
      <c r="C256" s="54" t="s">
        <v>13</v>
      </c>
      <c r="D256" s="26">
        <v>15.59</v>
      </c>
      <c r="E256" s="21">
        <v>2</v>
      </c>
      <c r="F256" s="21">
        <f t="shared" si="6"/>
        <v>31.18</v>
      </c>
    </row>
    <row r="257" spans="1:6" ht="16.5" hidden="1">
      <c r="A257" s="17">
        <v>53</v>
      </c>
      <c r="B257" s="24" t="s">
        <v>1288</v>
      </c>
      <c r="C257" s="54" t="s">
        <v>13</v>
      </c>
      <c r="D257" s="26">
        <v>18.25</v>
      </c>
      <c r="E257" s="21"/>
      <c r="F257" s="21">
        <f t="shared" si="6"/>
        <v>0</v>
      </c>
    </row>
    <row r="258" spans="1:6" ht="16.5" hidden="1">
      <c r="A258" s="17">
        <v>54</v>
      </c>
      <c r="B258" s="24" t="s">
        <v>1289</v>
      </c>
      <c r="C258" s="54" t="s">
        <v>13</v>
      </c>
      <c r="D258" s="26">
        <v>20.91</v>
      </c>
      <c r="E258" s="21"/>
      <c r="F258" s="21">
        <f t="shared" si="6"/>
        <v>0</v>
      </c>
    </row>
    <row r="259" spans="1:6" ht="16.5" hidden="1">
      <c r="A259" s="17">
        <v>55</v>
      </c>
      <c r="B259" s="24" t="s">
        <v>1290</v>
      </c>
      <c r="C259" s="54" t="s">
        <v>13</v>
      </c>
      <c r="D259" s="26">
        <v>22.81</v>
      </c>
      <c r="E259" s="21"/>
      <c r="F259" s="21">
        <f t="shared" si="6"/>
        <v>0</v>
      </c>
    </row>
    <row r="260" spans="1:6" ht="16.5" hidden="1">
      <c r="A260" s="17">
        <v>56</v>
      </c>
      <c r="B260" s="24" t="s">
        <v>1291</v>
      </c>
      <c r="C260" s="54" t="s">
        <v>13</v>
      </c>
      <c r="D260" s="26">
        <v>23.84</v>
      </c>
      <c r="E260" s="21"/>
      <c r="F260" s="21">
        <f t="shared" si="6"/>
        <v>0</v>
      </c>
    </row>
    <row r="261" spans="1:6" ht="16.5" hidden="1">
      <c r="A261" s="17">
        <v>57</v>
      </c>
      <c r="B261" s="24" t="s">
        <v>1292</v>
      </c>
      <c r="C261" s="54" t="s">
        <v>13</v>
      </c>
      <c r="D261" s="26">
        <v>25.16</v>
      </c>
      <c r="E261" s="21"/>
      <c r="F261" s="21">
        <f t="shared" si="6"/>
        <v>0</v>
      </c>
    </row>
    <row r="262" spans="1:6" ht="16.5" hidden="1">
      <c r="A262" s="17">
        <v>58</v>
      </c>
      <c r="B262" s="24" t="s">
        <v>1293</v>
      </c>
      <c r="C262" s="54" t="s">
        <v>13</v>
      </c>
      <c r="D262" s="26">
        <v>29.14</v>
      </c>
      <c r="E262" s="21"/>
      <c r="F262" s="21">
        <f t="shared" si="6"/>
        <v>0</v>
      </c>
    </row>
    <row r="263" spans="1:6" ht="16.5" hidden="1">
      <c r="A263" s="17">
        <v>59</v>
      </c>
      <c r="B263" s="24" t="s">
        <v>1294</v>
      </c>
      <c r="C263" s="54" t="s">
        <v>13</v>
      </c>
      <c r="D263" s="26">
        <v>32</v>
      </c>
      <c r="E263" s="21"/>
      <c r="F263" s="21">
        <f t="shared" si="6"/>
        <v>0</v>
      </c>
    </row>
    <row r="264" spans="1:6" ht="16.5" hidden="1">
      <c r="A264" s="17">
        <v>60</v>
      </c>
      <c r="B264" s="24" t="s">
        <v>1295</v>
      </c>
      <c r="C264" s="54" t="s">
        <v>13</v>
      </c>
      <c r="D264" s="26">
        <v>33.95</v>
      </c>
      <c r="E264" s="21"/>
      <c r="F264" s="21">
        <f t="shared" si="6"/>
        <v>0</v>
      </c>
    </row>
    <row r="265" spans="1:16" ht="16.5" hidden="1">
      <c r="A265" s="17">
        <v>61</v>
      </c>
      <c r="B265" s="24" t="s">
        <v>1296</v>
      </c>
      <c r="C265" s="54" t="s">
        <v>13</v>
      </c>
      <c r="D265" s="26">
        <v>35.34</v>
      </c>
      <c r="E265" s="21"/>
      <c r="F265" s="21">
        <f t="shared" si="6"/>
        <v>0</v>
      </c>
      <c r="P265" s="72">
        <v>6.2</v>
      </c>
    </row>
    <row r="266" spans="1:16" ht="16.5" hidden="1">
      <c r="A266" s="17">
        <v>62</v>
      </c>
      <c r="B266" s="24" t="s">
        <v>1297</v>
      </c>
      <c r="C266" s="54" t="s">
        <v>13</v>
      </c>
      <c r="D266" s="26">
        <v>6.71</v>
      </c>
      <c r="E266" s="21"/>
      <c r="F266" s="21">
        <f t="shared" si="6"/>
        <v>0</v>
      </c>
      <c r="P266" s="72">
        <v>6.94</v>
      </c>
    </row>
    <row r="267" spans="1:6" ht="16.5" hidden="1">
      <c r="A267" s="17">
        <v>63</v>
      </c>
      <c r="B267" s="24" t="s">
        <v>1298</v>
      </c>
      <c r="C267" s="54" t="s">
        <v>13</v>
      </c>
      <c r="D267" s="26">
        <v>9.41</v>
      </c>
      <c r="E267" s="21"/>
      <c r="F267" s="21">
        <f t="shared" si="6"/>
        <v>0</v>
      </c>
    </row>
    <row r="268" spans="1:6" ht="16.5" hidden="1">
      <c r="A268" s="17">
        <v>64</v>
      </c>
      <c r="B268" s="24" t="s">
        <v>1299</v>
      </c>
      <c r="C268" s="54" t="s">
        <v>13</v>
      </c>
      <c r="D268" s="26">
        <v>11.69</v>
      </c>
      <c r="E268" s="21"/>
      <c r="F268" s="21">
        <f t="shared" si="6"/>
        <v>0</v>
      </c>
    </row>
    <row r="269" spans="1:6" ht="16.5" hidden="1">
      <c r="A269" s="17">
        <v>65</v>
      </c>
      <c r="B269" s="24" t="s">
        <v>1300</v>
      </c>
      <c r="C269" s="54" t="s">
        <v>13</v>
      </c>
      <c r="D269" s="26">
        <v>13.69</v>
      </c>
      <c r="E269" s="21"/>
      <c r="F269" s="21">
        <f aca="true" t="shared" si="7" ref="F269:F332">E269*D269</f>
        <v>0</v>
      </c>
    </row>
    <row r="270" spans="1:6" ht="16.5" hidden="1">
      <c r="A270" s="17">
        <v>66</v>
      </c>
      <c r="B270" s="24" t="s">
        <v>1301</v>
      </c>
      <c r="C270" s="54" t="s">
        <v>13</v>
      </c>
      <c r="D270" s="26">
        <v>15.68</v>
      </c>
      <c r="E270" s="21"/>
      <c r="F270" s="21">
        <f t="shared" si="7"/>
        <v>0</v>
      </c>
    </row>
    <row r="271" spans="1:16" ht="16.5" hidden="1">
      <c r="A271" s="17">
        <v>67</v>
      </c>
      <c r="B271" s="24" t="s">
        <v>1302</v>
      </c>
      <c r="C271" s="54" t="s">
        <v>13</v>
      </c>
      <c r="D271" s="26">
        <v>17.11</v>
      </c>
      <c r="E271" s="21"/>
      <c r="F271" s="21">
        <f t="shared" si="7"/>
        <v>0</v>
      </c>
      <c r="P271" s="72">
        <v>9.34</v>
      </c>
    </row>
    <row r="272" spans="1:16" ht="16.5" hidden="1">
      <c r="A272" s="17">
        <v>68</v>
      </c>
      <c r="B272" s="24" t="s">
        <v>1303</v>
      </c>
      <c r="C272" s="54" t="s">
        <v>13</v>
      </c>
      <c r="D272" s="26">
        <v>17.88</v>
      </c>
      <c r="E272" s="21"/>
      <c r="F272" s="21">
        <f t="shared" si="7"/>
        <v>0</v>
      </c>
      <c r="P272" s="72">
        <v>9.34</v>
      </c>
    </row>
    <row r="273" spans="1:16" ht="16.5" hidden="1">
      <c r="A273" s="17">
        <v>69</v>
      </c>
      <c r="B273" s="24" t="s">
        <v>1304</v>
      </c>
      <c r="C273" s="54" t="s">
        <v>13</v>
      </c>
      <c r="D273" s="26">
        <v>18.87</v>
      </c>
      <c r="E273" s="21"/>
      <c r="F273" s="21">
        <f t="shared" si="7"/>
        <v>0</v>
      </c>
      <c r="P273" s="72">
        <v>9.5088</v>
      </c>
    </row>
    <row r="274" spans="1:16" ht="16.5" hidden="1">
      <c r="A274" s="17">
        <v>70</v>
      </c>
      <c r="B274" s="24" t="s">
        <v>1305</v>
      </c>
      <c r="C274" s="54" t="s">
        <v>13</v>
      </c>
      <c r="D274" s="26">
        <v>21.86</v>
      </c>
      <c r="E274" s="21"/>
      <c r="F274" s="21">
        <f t="shared" si="7"/>
        <v>0</v>
      </c>
      <c r="P274" s="72">
        <v>2.25</v>
      </c>
    </row>
    <row r="275" spans="1:16" ht="16.5" hidden="1">
      <c r="A275" s="17">
        <v>71</v>
      </c>
      <c r="B275" s="24" t="s">
        <v>1306</v>
      </c>
      <c r="C275" s="54" t="s">
        <v>13</v>
      </c>
      <c r="D275" s="26">
        <v>24</v>
      </c>
      <c r="E275" s="21"/>
      <c r="F275" s="21">
        <f t="shared" si="7"/>
        <v>0</v>
      </c>
      <c r="P275" s="72">
        <v>2.25</v>
      </c>
    </row>
    <row r="276" spans="1:16" ht="16.5" hidden="1">
      <c r="A276" s="17">
        <v>72</v>
      </c>
      <c r="B276" s="24" t="s">
        <v>1307</v>
      </c>
      <c r="C276" s="54" t="s">
        <v>13</v>
      </c>
      <c r="D276" s="26">
        <v>25.46</v>
      </c>
      <c r="E276" s="21"/>
      <c r="F276" s="21">
        <f t="shared" si="7"/>
        <v>0</v>
      </c>
      <c r="P276" s="72">
        <v>2.52</v>
      </c>
    </row>
    <row r="277" spans="1:16" ht="16.5" hidden="1">
      <c r="A277" s="17">
        <v>73</v>
      </c>
      <c r="B277" s="24" t="s">
        <v>1308</v>
      </c>
      <c r="C277" s="54" t="s">
        <v>13</v>
      </c>
      <c r="D277" s="26">
        <v>26.51</v>
      </c>
      <c r="E277" s="21"/>
      <c r="F277" s="21">
        <f t="shared" si="7"/>
        <v>0</v>
      </c>
      <c r="P277" s="72">
        <v>3.4</v>
      </c>
    </row>
    <row r="278" spans="1:16" ht="33">
      <c r="A278" s="17">
        <v>74</v>
      </c>
      <c r="B278" s="24" t="s">
        <v>1249</v>
      </c>
      <c r="C278" s="54" t="s">
        <v>13</v>
      </c>
      <c r="D278" s="26">
        <v>21.81</v>
      </c>
      <c r="E278" s="21">
        <v>3</v>
      </c>
      <c r="F278" s="21">
        <f t="shared" si="7"/>
        <v>65.42999999999999</v>
      </c>
      <c r="P278" s="72">
        <v>7.43</v>
      </c>
    </row>
    <row r="279" spans="1:16" ht="33">
      <c r="A279" s="17">
        <v>75</v>
      </c>
      <c r="B279" s="24" t="s">
        <v>1250</v>
      </c>
      <c r="C279" s="54" t="s">
        <v>13</v>
      </c>
      <c r="D279" s="26">
        <v>20.16</v>
      </c>
      <c r="E279" s="21"/>
      <c r="F279" s="21">
        <f t="shared" si="7"/>
        <v>0</v>
      </c>
      <c r="P279" s="72">
        <v>7.43</v>
      </c>
    </row>
    <row r="280" spans="1:16" ht="33">
      <c r="A280" s="17">
        <v>76</v>
      </c>
      <c r="B280" s="24" t="s">
        <v>1251</v>
      </c>
      <c r="C280" s="54" t="s">
        <v>13</v>
      </c>
      <c r="D280" s="26">
        <v>28.09</v>
      </c>
      <c r="E280" s="21">
        <v>2</v>
      </c>
      <c r="F280" s="21">
        <f t="shared" si="7"/>
        <v>56.18</v>
      </c>
      <c r="P280" s="72">
        <v>9.92</v>
      </c>
    </row>
    <row r="281" spans="1:16" ht="33" hidden="1">
      <c r="A281" s="17">
        <v>77</v>
      </c>
      <c r="B281" s="24" t="s">
        <v>1252</v>
      </c>
      <c r="C281" s="54" t="s">
        <v>13</v>
      </c>
      <c r="D281" s="26">
        <v>29.74</v>
      </c>
      <c r="E281" s="21"/>
      <c r="F281" s="21">
        <f t="shared" si="7"/>
        <v>0</v>
      </c>
      <c r="P281" s="72">
        <v>7.93</v>
      </c>
    </row>
    <row r="282" spans="1:16" ht="33" hidden="1">
      <c r="A282" s="17">
        <v>78</v>
      </c>
      <c r="B282" s="24" t="s">
        <v>1253</v>
      </c>
      <c r="C282" s="54" t="s">
        <v>13</v>
      </c>
      <c r="D282" s="26">
        <v>16.36</v>
      </c>
      <c r="E282" s="21"/>
      <c r="F282" s="21">
        <f t="shared" si="7"/>
        <v>0</v>
      </c>
      <c r="P282" s="72">
        <v>2.7</v>
      </c>
    </row>
    <row r="283" spans="1:16" ht="33" hidden="1">
      <c r="A283" s="17">
        <v>79</v>
      </c>
      <c r="B283" s="24" t="s">
        <v>1254</v>
      </c>
      <c r="C283" s="54" t="s">
        <v>13</v>
      </c>
      <c r="D283" s="26">
        <v>15.12</v>
      </c>
      <c r="E283" s="21"/>
      <c r="F283" s="21">
        <f t="shared" si="7"/>
        <v>0</v>
      </c>
      <c r="P283" s="72">
        <v>2.7</v>
      </c>
    </row>
    <row r="284" spans="1:16" ht="33" hidden="1">
      <c r="A284" s="17">
        <v>80</v>
      </c>
      <c r="B284" s="24" t="s">
        <v>1255</v>
      </c>
      <c r="C284" s="54" t="s">
        <v>13</v>
      </c>
      <c r="D284" s="26">
        <v>21.07</v>
      </c>
      <c r="E284" s="21"/>
      <c r="F284" s="21">
        <f t="shared" si="7"/>
        <v>0</v>
      </c>
      <c r="P284" s="72">
        <v>3.61</v>
      </c>
    </row>
    <row r="285" spans="1:16" ht="33" hidden="1">
      <c r="A285" s="17">
        <v>81</v>
      </c>
      <c r="B285" s="24" t="s">
        <v>1256</v>
      </c>
      <c r="C285" s="54" t="s">
        <v>13</v>
      </c>
      <c r="D285" s="26">
        <v>22.31</v>
      </c>
      <c r="E285" s="21"/>
      <c r="F285" s="21">
        <f t="shared" si="7"/>
        <v>0</v>
      </c>
      <c r="P285" s="72">
        <v>2.89</v>
      </c>
    </row>
    <row r="286" spans="1:16" ht="16.5">
      <c r="A286" s="17">
        <v>82</v>
      </c>
      <c r="B286" s="87" t="s">
        <v>1229</v>
      </c>
      <c r="C286" s="54" t="s">
        <v>1094</v>
      </c>
      <c r="D286" s="26">
        <v>11.79</v>
      </c>
      <c r="E286" s="21">
        <v>9</v>
      </c>
      <c r="F286" s="21">
        <f t="shared" si="7"/>
        <v>106.10999999999999</v>
      </c>
      <c r="P286" s="72">
        <v>10.51</v>
      </c>
    </row>
    <row r="287" spans="1:16" ht="16.5">
      <c r="A287" s="17">
        <v>83</v>
      </c>
      <c r="B287" s="87" t="s">
        <v>1230</v>
      </c>
      <c r="C287" s="54" t="s">
        <v>1094</v>
      </c>
      <c r="D287" s="26">
        <v>13.31</v>
      </c>
      <c r="E287" s="21"/>
      <c r="F287" s="21">
        <f t="shared" si="7"/>
        <v>0</v>
      </c>
      <c r="P287" s="72">
        <v>12</v>
      </c>
    </row>
    <row r="288" spans="1:16" ht="16.5">
      <c r="A288" s="17">
        <v>84</v>
      </c>
      <c r="B288" s="87" t="s">
        <v>1231</v>
      </c>
      <c r="C288" s="54" t="s">
        <v>1094</v>
      </c>
      <c r="D288" s="26">
        <v>15.97</v>
      </c>
      <c r="E288" s="21">
        <v>4</v>
      </c>
      <c r="F288" s="21">
        <f t="shared" si="7"/>
        <v>63.88</v>
      </c>
      <c r="P288" s="72">
        <v>15.11</v>
      </c>
    </row>
    <row r="289" spans="1:16" ht="16.5" hidden="1">
      <c r="A289" s="17">
        <v>85</v>
      </c>
      <c r="B289" s="87" t="s">
        <v>1232</v>
      </c>
      <c r="C289" s="54" t="s">
        <v>1094</v>
      </c>
      <c r="D289" s="26">
        <v>15.21</v>
      </c>
      <c r="E289" s="21"/>
      <c r="F289" s="21">
        <f t="shared" si="7"/>
        <v>0</v>
      </c>
      <c r="P289" s="72">
        <v>15.11</v>
      </c>
    </row>
    <row r="290" spans="1:16" ht="16.5" hidden="1">
      <c r="A290" s="17">
        <v>86</v>
      </c>
      <c r="B290" s="87" t="s">
        <v>1235</v>
      </c>
      <c r="C290" s="54" t="s">
        <v>1094</v>
      </c>
      <c r="D290" s="26">
        <v>25.29</v>
      </c>
      <c r="E290" s="21"/>
      <c r="F290" s="21">
        <f t="shared" si="7"/>
        <v>0</v>
      </c>
      <c r="P290" s="72">
        <v>21.62</v>
      </c>
    </row>
    <row r="291" spans="1:16" ht="16.5" hidden="1">
      <c r="A291" s="17">
        <v>87</v>
      </c>
      <c r="B291" s="87" t="s">
        <v>1236</v>
      </c>
      <c r="C291" s="54" t="s">
        <v>1094</v>
      </c>
      <c r="D291" s="26">
        <v>27</v>
      </c>
      <c r="E291" s="21"/>
      <c r="F291" s="21">
        <f t="shared" si="7"/>
        <v>0</v>
      </c>
      <c r="P291" s="72">
        <v>21.64</v>
      </c>
    </row>
    <row r="292" spans="1:16" ht="16.5" hidden="1">
      <c r="A292" s="17">
        <v>88</v>
      </c>
      <c r="B292" s="87" t="s">
        <v>1237</v>
      </c>
      <c r="C292" s="54" t="s">
        <v>1094</v>
      </c>
      <c r="D292" s="26">
        <v>28.14</v>
      </c>
      <c r="E292" s="21"/>
      <c r="F292" s="21">
        <f t="shared" si="7"/>
        <v>0</v>
      </c>
      <c r="P292" s="72">
        <v>27.552</v>
      </c>
    </row>
    <row r="293" spans="1:16" ht="16.5" hidden="1">
      <c r="A293" s="17">
        <v>89</v>
      </c>
      <c r="B293" s="87" t="s">
        <v>1238</v>
      </c>
      <c r="C293" s="54" t="s">
        <v>1094</v>
      </c>
      <c r="D293" s="26">
        <v>30.8</v>
      </c>
      <c r="E293" s="21"/>
      <c r="F293" s="21">
        <f t="shared" si="7"/>
        <v>0</v>
      </c>
      <c r="P293" s="72">
        <v>29.52</v>
      </c>
    </row>
    <row r="294" spans="1:16" ht="16.5" hidden="1">
      <c r="A294" s="17">
        <v>90</v>
      </c>
      <c r="B294" s="87" t="s">
        <v>1233</v>
      </c>
      <c r="C294" s="54" t="s">
        <v>1094</v>
      </c>
      <c r="D294" s="26">
        <v>15.21</v>
      </c>
      <c r="E294" s="21"/>
      <c r="F294" s="21">
        <f t="shared" si="7"/>
        <v>0</v>
      </c>
      <c r="P294" s="72">
        <v>18.39</v>
      </c>
    </row>
    <row r="295" spans="1:16" ht="16.5">
      <c r="A295" s="17">
        <v>91</v>
      </c>
      <c r="B295" s="87" t="s">
        <v>1234</v>
      </c>
      <c r="C295" s="54" t="s">
        <v>1094</v>
      </c>
      <c r="D295" s="26">
        <v>18.44</v>
      </c>
      <c r="E295" s="21">
        <v>3</v>
      </c>
      <c r="F295" s="21">
        <f t="shared" si="7"/>
        <v>55.32000000000001</v>
      </c>
      <c r="P295" s="72">
        <v>18.39</v>
      </c>
    </row>
    <row r="296" spans="1:16" ht="16.5" hidden="1">
      <c r="A296" s="17">
        <v>92</v>
      </c>
      <c r="B296" s="87" t="s">
        <v>1239</v>
      </c>
      <c r="C296" s="54" t="s">
        <v>1094</v>
      </c>
      <c r="D296" s="26">
        <v>8.84</v>
      </c>
      <c r="E296" s="21"/>
      <c r="F296" s="21">
        <f t="shared" si="7"/>
        <v>0</v>
      </c>
      <c r="P296" s="72">
        <v>3.82</v>
      </c>
    </row>
    <row r="297" spans="1:16" ht="16.5" hidden="1">
      <c r="A297" s="17">
        <v>93</v>
      </c>
      <c r="B297" s="87" t="s">
        <v>1240</v>
      </c>
      <c r="C297" s="54" t="s">
        <v>1094</v>
      </c>
      <c r="D297" s="26">
        <v>9.98</v>
      </c>
      <c r="E297" s="21"/>
      <c r="F297" s="21">
        <f t="shared" si="7"/>
        <v>0</v>
      </c>
      <c r="P297" s="72">
        <v>4.36</v>
      </c>
    </row>
    <row r="298" spans="1:16" ht="16.5" hidden="1">
      <c r="A298" s="17">
        <v>94</v>
      </c>
      <c r="B298" s="87" t="s">
        <v>1241</v>
      </c>
      <c r="C298" s="54" t="s">
        <v>1094</v>
      </c>
      <c r="D298" s="26">
        <v>11.98</v>
      </c>
      <c r="E298" s="21"/>
      <c r="F298" s="21">
        <f t="shared" si="7"/>
        <v>0</v>
      </c>
      <c r="P298" s="72">
        <v>5.49</v>
      </c>
    </row>
    <row r="299" spans="1:16" ht="16.5" hidden="1">
      <c r="A299" s="17">
        <v>95</v>
      </c>
      <c r="B299" s="87" t="s">
        <v>1242</v>
      </c>
      <c r="C299" s="54" t="s">
        <v>1094</v>
      </c>
      <c r="D299" s="26">
        <v>11.41</v>
      </c>
      <c r="E299" s="21"/>
      <c r="F299" s="21">
        <f t="shared" si="7"/>
        <v>0</v>
      </c>
      <c r="P299" s="72">
        <v>6.0440000000000005</v>
      </c>
    </row>
    <row r="300" spans="1:16" ht="16.5" hidden="1">
      <c r="A300" s="17">
        <v>96</v>
      </c>
      <c r="B300" s="87" t="s">
        <v>1245</v>
      </c>
      <c r="C300" s="54" t="s">
        <v>1094</v>
      </c>
      <c r="D300" s="26">
        <v>18.97</v>
      </c>
      <c r="E300" s="21"/>
      <c r="F300" s="21">
        <f t="shared" si="7"/>
        <v>0</v>
      </c>
      <c r="P300" s="72">
        <v>8.648000000000001</v>
      </c>
    </row>
    <row r="301" spans="1:16" ht="16.5" hidden="1">
      <c r="A301" s="17">
        <v>97</v>
      </c>
      <c r="B301" s="87" t="s">
        <v>1246</v>
      </c>
      <c r="C301" s="54" t="s">
        <v>1094</v>
      </c>
      <c r="D301" s="26">
        <v>20.25</v>
      </c>
      <c r="E301" s="21"/>
      <c r="F301" s="21">
        <f t="shared" si="7"/>
        <v>0</v>
      </c>
      <c r="P301" s="72">
        <v>8.656</v>
      </c>
    </row>
    <row r="302" spans="1:16" ht="16.5" hidden="1">
      <c r="A302" s="17">
        <v>98</v>
      </c>
      <c r="B302" s="87" t="s">
        <v>1247</v>
      </c>
      <c r="C302" s="54" t="s">
        <v>1094</v>
      </c>
      <c r="D302" s="26">
        <v>21.11</v>
      </c>
      <c r="E302" s="21"/>
      <c r="F302" s="21">
        <f t="shared" si="7"/>
        <v>0</v>
      </c>
      <c r="P302" s="72">
        <v>11.020800000000001</v>
      </c>
    </row>
    <row r="303" spans="1:16" ht="16.5" hidden="1">
      <c r="A303" s="17">
        <v>99</v>
      </c>
      <c r="B303" s="87" t="s">
        <v>1248</v>
      </c>
      <c r="C303" s="54" t="s">
        <v>1094</v>
      </c>
      <c r="D303" s="26">
        <v>23.1</v>
      </c>
      <c r="E303" s="21"/>
      <c r="F303" s="21">
        <f t="shared" si="7"/>
        <v>0</v>
      </c>
      <c r="P303" s="72">
        <v>11.808</v>
      </c>
    </row>
    <row r="304" spans="1:16" ht="16.5" hidden="1">
      <c r="A304" s="17">
        <v>100</v>
      </c>
      <c r="B304" s="87" t="s">
        <v>1243</v>
      </c>
      <c r="C304" s="54" t="s">
        <v>1094</v>
      </c>
      <c r="D304" s="26">
        <v>11.41</v>
      </c>
      <c r="E304" s="21"/>
      <c r="F304" s="21">
        <f t="shared" si="7"/>
        <v>0</v>
      </c>
      <c r="P304" s="72">
        <v>6.69</v>
      </c>
    </row>
    <row r="305" spans="1:16" ht="16.5" hidden="1">
      <c r="A305" s="17">
        <v>101</v>
      </c>
      <c r="B305" s="87" t="s">
        <v>1244</v>
      </c>
      <c r="C305" s="54" t="s">
        <v>1094</v>
      </c>
      <c r="D305" s="26">
        <v>13.83</v>
      </c>
      <c r="E305" s="21"/>
      <c r="F305" s="21">
        <f t="shared" si="7"/>
        <v>0</v>
      </c>
      <c r="P305" s="72">
        <v>7.356000000000001</v>
      </c>
    </row>
    <row r="306" spans="1:6" ht="16.5" hidden="1">
      <c r="A306" s="17">
        <v>102</v>
      </c>
      <c r="B306" s="88" t="s">
        <v>1257</v>
      </c>
      <c r="C306" s="54" t="s">
        <v>1094</v>
      </c>
      <c r="D306" s="26">
        <v>27.07</v>
      </c>
      <c r="E306" s="21"/>
      <c r="F306" s="21">
        <f t="shared" si="7"/>
        <v>0</v>
      </c>
    </row>
    <row r="307" spans="1:6" ht="16.5" hidden="1">
      <c r="A307" s="17">
        <v>103</v>
      </c>
      <c r="B307" s="88" t="s">
        <v>1258</v>
      </c>
      <c r="C307" s="54" t="s">
        <v>1094</v>
      </c>
      <c r="D307" s="26">
        <v>30.73</v>
      </c>
      <c r="E307" s="21"/>
      <c r="F307" s="21">
        <f t="shared" si="7"/>
        <v>0</v>
      </c>
    </row>
    <row r="308" spans="1:6" ht="16.5" hidden="1">
      <c r="A308" s="17">
        <v>104</v>
      </c>
      <c r="B308" s="88" t="s">
        <v>1259</v>
      </c>
      <c r="C308" s="54" t="s">
        <v>1094</v>
      </c>
      <c r="D308" s="26">
        <v>32.92</v>
      </c>
      <c r="E308" s="21"/>
      <c r="F308" s="21">
        <f t="shared" si="7"/>
        <v>0</v>
      </c>
    </row>
    <row r="309" spans="1:6" ht="16.5" hidden="1">
      <c r="A309" s="17">
        <v>105</v>
      </c>
      <c r="B309" s="88" t="s">
        <v>1260</v>
      </c>
      <c r="C309" s="54" t="s">
        <v>1094</v>
      </c>
      <c r="D309" s="26">
        <v>42.06</v>
      </c>
      <c r="E309" s="21"/>
      <c r="F309" s="21">
        <f t="shared" si="7"/>
        <v>0</v>
      </c>
    </row>
    <row r="310" spans="1:6" ht="16.5" hidden="1">
      <c r="A310" s="17">
        <v>106</v>
      </c>
      <c r="B310" s="88" t="s">
        <v>1261</v>
      </c>
      <c r="C310" s="54" t="s">
        <v>1094</v>
      </c>
      <c r="D310" s="26">
        <v>30.36</v>
      </c>
      <c r="E310" s="21"/>
      <c r="F310" s="21">
        <f t="shared" si="7"/>
        <v>0</v>
      </c>
    </row>
    <row r="311" spans="1:6" ht="16.5" hidden="1">
      <c r="A311" s="17">
        <v>107</v>
      </c>
      <c r="B311" s="88" t="s">
        <v>1262</v>
      </c>
      <c r="C311" s="54" t="s">
        <v>1094</v>
      </c>
      <c r="D311" s="26">
        <v>31.82</v>
      </c>
      <c r="E311" s="21"/>
      <c r="F311" s="21">
        <f t="shared" si="7"/>
        <v>0</v>
      </c>
    </row>
    <row r="312" spans="1:6" ht="16.5" hidden="1">
      <c r="A312" s="17">
        <v>108</v>
      </c>
      <c r="B312" s="88" t="s">
        <v>1263</v>
      </c>
      <c r="C312" s="54" t="s">
        <v>1094</v>
      </c>
      <c r="D312" s="26">
        <v>38.41</v>
      </c>
      <c r="E312" s="21"/>
      <c r="F312" s="21">
        <f t="shared" si="7"/>
        <v>0</v>
      </c>
    </row>
    <row r="313" spans="1:6" ht="16.5" hidden="1">
      <c r="A313" s="17">
        <v>109</v>
      </c>
      <c r="B313" s="88" t="s">
        <v>1264</v>
      </c>
      <c r="C313" s="54" t="s">
        <v>1094</v>
      </c>
      <c r="D313" s="26">
        <v>45.72</v>
      </c>
      <c r="E313" s="21"/>
      <c r="F313" s="21">
        <f t="shared" si="7"/>
        <v>0</v>
      </c>
    </row>
    <row r="314" spans="1:6" ht="16.5" hidden="1">
      <c r="A314" s="17">
        <v>110</v>
      </c>
      <c r="B314" s="88" t="s">
        <v>1265</v>
      </c>
      <c r="C314" s="54" t="s">
        <v>1094</v>
      </c>
      <c r="D314" s="26">
        <v>26.7</v>
      </c>
      <c r="E314" s="21"/>
      <c r="F314" s="21">
        <f t="shared" si="7"/>
        <v>0</v>
      </c>
    </row>
    <row r="315" spans="1:6" ht="16.5" hidden="1">
      <c r="A315" s="17">
        <v>111</v>
      </c>
      <c r="B315" s="88" t="s">
        <v>1266</v>
      </c>
      <c r="C315" s="54" t="s">
        <v>1094</v>
      </c>
      <c r="D315" s="26">
        <v>28.9</v>
      </c>
      <c r="E315" s="21"/>
      <c r="F315" s="21">
        <f t="shared" si="7"/>
        <v>0</v>
      </c>
    </row>
    <row r="316" spans="1:6" ht="16.5" hidden="1">
      <c r="A316" s="17">
        <v>112</v>
      </c>
      <c r="B316" s="88" t="s">
        <v>1267</v>
      </c>
      <c r="C316" s="54" t="s">
        <v>1094</v>
      </c>
      <c r="D316" s="26">
        <v>34.02</v>
      </c>
      <c r="E316" s="21"/>
      <c r="F316" s="21">
        <f t="shared" si="7"/>
        <v>0</v>
      </c>
    </row>
    <row r="317" spans="1:6" ht="16.5" hidden="1">
      <c r="A317" s="17">
        <v>113</v>
      </c>
      <c r="B317" s="88" t="s">
        <v>1268</v>
      </c>
      <c r="C317" s="54" t="s">
        <v>1094</v>
      </c>
      <c r="D317" s="26">
        <v>42.06</v>
      </c>
      <c r="E317" s="21"/>
      <c r="F317" s="21">
        <f t="shared" si="7"/>
        <v>0</v>
      </c>
    </row>
    <row r="318" spans="1:6" ht="16.5" hidden="1">
      <c r="A318" s="17">
        <v>114</v>
      </c>
      <c r="B318" s="88" t="s">
        <v>1269</v>
      </c>
      <c r="C318" s="54" t="s">
        <v>1094</v>
      </c>
      <c r="D318" s="26">
        <v>43.89</v>
      </c>
      <c r="E318" s="21"/>
      <c r="F318" s="21">
        <f t="shared" si="7"/>
        <v>0</v>
      </c>
    </row>
    <row r="319" spans="1:6" ht="16.5" hidden="1">
      <c r="A319" s="17">
        <v>115</v>
      </c>
      <c r="B319" s="88" t="s">
        <v>1270</v>
      </c>
      <c r="C319" s="54" t="s">
        <v>1094</v>
      </c>
      <c r="D319" s="26">
        <v>50.48</v>
      </c>
      <c r="E319" s="21"/>
      <c r="F319" s="21">
        <f t="shared" si="7"/>
        <v>0</v>
      </c>
    </row>
    <row r="320" spans="1:6" ht="16.5" hidden="1">
      <c r="A320" s="17">
        <v>116</v>
      </c>
      <c r="B320" s="88" t="s">
        <v>1271</v>
      </c>
      <c r="C320" s="54" t="s">
        <v>1094</v>
      </c>
      <c r="D320" s="26">
        <v>20.3</v>
      </c>
      <c r="E320" s="21"/>
      <c r="F320" s="21">
        <f t="shared" si="7"/>
        <v>0</v>
      </c>
    </row>
    <row r="321" spans="1:6" ht="16.5" hidden="1">
      <c r="A321" s="17">
        <v>117</v>
      </c>
      <c r="B321" s="88" t="s">
        <v>1272</v>
      </c>
      <c r="C321" s="54" t="s">
        <v>1094</v>
      </c>
      <c r="D321" s="26">
        <v>23.05</v>
      </c>
      <c r="E321" s="21"/>
      <c r="F321" s="21">
        <f t="shared" si="7"/>
        <v>0</v>
      </c>
    </row>
    <row r="322" spans="1:6" ht="16.5" hidden="1">
      <c r="A322" s="17">
        <v>118</v>
      </c>
      <c r="B322" s="88" t="s">
        <v>1273</v>
      </c>
      <c r="C322" s="54" t="s">
        <v>1094</v>
      </c>
      <c r="D322" s="26">
        <v>24.69</v>
      </c>
      <c r="E322" s="21"/>
      <c r="F322" s="21">
        <f t="shared" si="7"/>
        <v>0</v>
      </c>
    </row>
    <row r="323" spans="1:6" ht="16.5" hidden="1">
      <c r="A323" s="17">
        <v>119</v>
      </c>
      <c r="B323" s="88" t="s">
        <v>1274</v>
      </c>
      <c r="C323" s="54" t="s">
        <v>1094</v>
      </c>
      <c r="D323" s="26">
        <v>31.55</v>
      </c>
      <c r="E323" s="21"/>
      <c r="F323" s="21">
        <f t="shared" si="7"/>
        <v>0</v>
      </c>
    </row>
    <row r="324" spans="1:6" ht="16.5" hidden="1">
      <c r="A324" s="17">
        <v>120</v>
      </c>
      <c r="B324" s="88" t="s">
        <v>1275</v>
      </c>
      <c r="C324" s="54" t="s">
        <v>1094</v>
      </c>
      <c r="D324" s="26">
        <v>22.77</v>
      </c>
      <c r="E324" s="21"/>
      <c r="F324" s="21">
        <f t="shared" si="7"/>
        <v>0</v>
      </c>
    </row>
    <row r="325" spans="1:6" ht="16.5" hidden="1">
      <c r="A325" s="17">
        <v>121</v>
      </c>
      <c r="B325" s="88" t="s">
        <v>1276</v>
      </c>
      <c r="C325" s="54" t="s">
        <v>1094</v>
      </c>
      <c r="D325" s="26">
        <v>23.87</v>
      </c>
      <c r="E325" s="21"/>
      <c r="F325" s="21">
        <f t="shared" si="7"/>
        <v>0</v>
      </c>
    </row>
    <row r="326" spans="1:6" ht="16.5" hidden="1">
      <c r="A326" s="17">
        <v>122</v>
      </c>
      <c r="B326" s="88" t="s">
        <v>1277</v>
      </c>
      <c r="C326" s="54" t="s">
        <v>1094</v>
      </c>
      <c r="D326" s="26">
        <v>28.81</v>
      </c>
      <c r="E326" s="21"/>
      <c r="F326" s="21">
        <f t="shared" si="7"/>
        <v>0</v>
      </c>
    </row>
    <row r="327" spans="1:6" ht="16.5" hidden="1">
      <c r="A327" s="17">
        <v>123</v>
      </c>
      <c r="B327" s="88" t="s">
        <v>1278</v>
      </c>
      <c r="C327" s="54" t="s">
        <v>1094</v>
      </c>
      <c r="D327" s="26">
        <v>34.29</v>
      </c>
      <c r="E327" s="21"/>
      <c r="F327" s="21">
        <f t="shared" si="7"/>
        <v>0</v>
      </c>
    </row>
    <row r="328" spans="1:6" ht="16.5" hidden="1">
      <c r="A328" s="17">
        <v>124</v>
      </c>
      <c r="B328" s="88" t="s">
        <v>1279</v>
      </c>
      <c r="C328" s="54" t="s">
        <v>1094</v>
      </c>
      <c r="D328" s="26">
        <v>20.03</v>
      </c>
      <c r="E328" s="21"/>
      <c r="F328" s="21">
        <f t="shared" si="7"/>
        <v>0</v>
      </c>
    </row>
    <row r="329" spans="1:6" ht="16.5" hidden="1">
      <c r="A329" s="17">
        <v>125</v>
      </c>
      <c r="B329" s="88" t="s">
        <v>1280</v>
      </c>
      <c r="C329" s="54" t="s">
        <v>1094</v>
      </c>
      <c r="D329" s="26">
        <v>21.68</v>
      </c>
      <c r="E329" s="21"/>
      <c r="F329" s="21">
        <f t="shared" si="7"/>
        <v>0</v>
      </c>
    </row>
    <row r="330" spans="1:6" ht="16.5" hidden="1">
      <c r="A330" s="17">
        <v>126</v>
      </c>
      <c r="B330" s="88" t="s">
        <v>1281</v>
      </c>
      <c r="C330" s="54" t="s">
        <v>1094</v>
      </c>
      <c r="D330" s="26">
        <v>25.52</v>
      </c>
      <c r="E330" s="21"/>
      <c r="F330" s="21">
        <f t="shared" si="7"/>
        <v>0</v>
      </c>
    </row>
    <row r="331" spans="1:6" ht="16.5" hidden="1">
      <c r="A331" s="17">
        <v>127</v>
      </c>
      <c r="B331" s="88" t="s">
        <v>1282</v>
      </c>
      <c r="C331" s="54" t="s">
        <v>1094</v>
      </c>
      <c r="D331" s="26">
        <v>31.55</v>
      </c>
      <c r="E331" s="21"/>
      <c r="F331" s="21">
        <f t="shared" si="7"/>
        <v>0</v>
      </c>
    </row>
    <row r="332" spans="1:6" ht="16.5" hidden="1">
      <c r="A332" s="17">
        <v>128</v>
      </c>
      <c r="B332" s="88" t="s">
        <v>1283</v>
      </c>
      <c r="C332" s="54" t="s">
        <v>1094</v>
      </c>
      <c r="D332" s="26">
        <v>32.92</v>
      </c>
      <c r="E332" s="21"/>
      <c r="F332" s="21">
        <f t="shared" si="7"/>
        <v>0</v>
      </c>
    </row>
    <row r="333" spans="1:6" ht="16.5" hidden="1">
      <c r="A333" s="17">
        <v>129</v>
      </c>
      <c r="B333" s="88" t="s">
        <v>1284</v>
      </c>
      <c r="C333" s="54" t="s">
        <v>1094</v>
      </c>
      <c r="D333" s="26">
        <v>37.86</v>
      </c>
      <c r="E333" s="21"/>
      <c r="F333" s="21">
        <f aca="true" t="shared" si="8" ref="F333:F396">E333*D333</f>
        <v>0</v>
      </c>
    </row>
    <row r="334" spans="1:6" ht="16.5" hidden="1">
      <c r="A334" s="17">
        <v>130</v>
      </c>
      <c r="B334" s="88" t="s">
        <v>1309</v>
      </c>
      <c r="C334" s="54" t="s">
        <v>1094</v>
      </c>
      <c r="D334" s="26">
        <v>21.66</v>
      </c>
      <c r="E334" s="21"/>
      <c r="F334" s="21">
        <f t="shared" si="8"/>
        <v>0</v>
      </c>
    </row>
    <row r="335" spans="1:6" ht="16.5" hidden="1">
      <c r="A335" s="17">
        <v>131</v>
      </c>
      <c r="B335" s="88" t="s">
        <v>1310</v>
      </c>
      <c r="C335" s="54" t="s">
        <v>1094</v>
      </c>
      <c r="D335" s="26">
        <v>24.58</v>
      </c>
      <c r="E335" s="21"/>
      <c r="F335" s="21">
        <f t="shared" si="8"/>
        <v>0</v>
      </c>
    </row>
    <row r="336" spans="1:6" ht="16.5" hidden="1">
      <c r="A336" s="17">
        <v>132</v>
      </c>
      <c r="B336" s="88" t="s">
        <v>1311</v>
      </c>
      <c r="C336" s="54" t="s">
        <v>1094</v>
      </c>
      <c r="D336" s="26">
        <v>26.34</v>
      </c>
      <c r="E336" s="21"/>
      <c r="F336" s="21">
        <f t="shared" si="8"/>
        <v>0</v>
      </c>
    </row>
    <row r="337" spans="1:6" ht="16.5" hidden="1">
      <c r="A337" s="17">
        <v>133</v>
      </c>
      <c r="B337" s="88" t="s">
        <v>1312</v>
      </c>
      <c r="C337" s="54" t="s">
        <v>1094</v>
      </c>
      <c r="D337" s="26">
        <v>33.65</v>
      </c>
      <c r="E337" s="21"/>
      <c r="F337" s="21">
        <f t="shared" si="8"/>
        <v>0</v>
      </c>
    </row>
    <row r="338" spans="1:6" ht="16.5" hidden="1">
      <c r="A338" s="17">
        <v>134</v>
      </c>
      <c r="B338" s="88" t="s">
        <v>1313</v>
      </c>
      <c r="C338" s="54" t="s">
        <v>1094</v>
      </c>
      <c r="D338" s="26">
        <v>24.29</v>
      </c>
      <c r="E338" s="21"/>
      <c r="F338" s="21">
        <f t="shared" si="8"/>
        <v>0</v>
      </c>
    </row>
    <row r="339" spans="1:6" ht="16.5" hidden="1">
      <c r="A339" s="17">
        <v>135</v>
      </c>
      <c r="B339" s="88" t="s">
        <v>1314</v>
      </c>
      <c r="C339" s="54" t="s">
        <v>1094</v>
      </c>
      <c r="D339" s="26">
        <v>25.46</v>
      </c>
      <c r="E339" s="21"/>
      <c r="F339" s="21">
        <f t="shared" si="8"/>
        <v>0</v>
      </c>
    </row>
    <row r="340" spans="1:6" ht="16.5" hidden="1">
      <c r="A340" s="17">
        <v>136</v>
      </c>
      <c r="B340" s="88" t="s">
        <v>1315</v>
      </c>
      <c r="C340" s="54" t="s">
        <v>1094</v>
      </c>
      <c r="D340" s="26">
        <v>30.73</v>
      </c>
      <c r="E340" s="21"/>
      <c r="F340" s="21">
        <f t="shared" si="8"/>
        <v>0</v>
      </c>
    </row>
    <row r="341" spans="1:6" ht="16.5" hidden="1">
      <c r="A341" s="17">
        <v>137</v>
      </c>
      <c r="B341" s="88" t="s">
        <v>1316</v>
      </c>
      <c r="C341" s="54" t="s">
        <v>1094</v>
      </c>
      <c r="D341" s="26">
        <v>36.58</v>
      </c>
      <c r="E341" s="21"/>
      <c r="F341" s="21">
        <f t="shared" si="8"/>
        <v>0</v>
      </c>
    </row>
    <row r="342" spans="1:6" ht="16.5" hidden="1">
      <c r="A342" s="17">
        <v>138</v>
      </c>
      <c r="B342" s="88" t="s">
        <v>1317</v>
      </c>
      <c r="C342" s="54" t="s">
        <v>1094</v>
      </c>
      <c r="D342" s="26">
        <v>21.36</v>
      </c>
      <c r="E342" s="21"/>
      <c r="F342" s="21">
        <f t="shared" si="8"/>
        <v>0</v>
      </c>
    </row>
    <row r="343" spans="1:6" ht="16.5" hidden="1">
      <c r="A343" s="17">
        <v>139</v>
      </c>
      <c r="B343" s="88" t="s">
        <v>1318</v>
      </c>
      <c r="C343" s="54" t="s">
        <v>1094</v>
      </c>
      <c r="D343" s="26">
        <v>23.12</v>
      </c>
      <c r="E343" s="21"/>
      <c r="F343" s="21">
        <f t="shared" si="8"/>
        <v>0</v>
      </c>
    </row>
    <row r="344" spans="1:6" ht="16.5" hidden="1">
      <c r="A344" s="17">
        <v>140</v>
      </c>
      <c r="B344" s="88" t="s">
        <v>1319</v>
      </c>
      <c r="C344" s="54" t="s">
        <v>1094</v>
      </c>
      <c r="D344" s="26">
        <v>27.22</v>
      </c>
      <c r="E344" s="21"/>
      <c r="F344" s="21">
        <f t="shared" si="8"/>
        <v>0</v>
      </c>
    </row>
    <row r="345" spans="1:6" ht="16.5" hidden="1">
      <c r="A345" s="17">
        <v>141</v>
      </c>
      <c r="B345" s="88" t="s">
        <v>1320</v>
      </c>
      <c r="C345" s="54" t="s">
        <v>1094</v>
      </c>
      <c r="D345" s="26">
        <v>33.65</v>
      </c>
      <c r="E345" s="21"/>
      <c r="F345" s="21">
        <f t="shared" si="8"/>
        <v>0</v>
      </c>
    </row>
    <row r="346" spans="1:6" ht="16.5" hidden="1">
      <c r="A346" s="17">
        <v>142</v>
      </c>
      <c r="B346" s="88" t="s">
        <v>1321</v>
      </c>
      <c r="C346" s="54" t="s">
        <v>1094</v>
      </c>
      <c r="D346" s="26">
        <v>35.11</v>
      </c>
      <c r="E346" s="21"/>
      <c r="F346" s="21">
        <f t="shared" si="8"/>
        <v>0</v>
      </c>
    </row>
    <row r="347" spans="1:6" ht="16.5" hidden="1">
      <c r="A347" s="17">
        <v>143</v>
      </c>
      <c r="B347" s="88" t="s">
        <v>1322</v>
      </c>
      <c r="C347" s="54" t="s">
        <v>1094</v>
      </c>
      <c r="D347" s="26">
        <v>40.38</v>
      </c>
      <c r="E347" s="21"/>
      <c r="F347" s="21">
        <f t="shared" si="8"/>
        <v>0</v>
      </c>
    </row>
    <row r="348" spans="1:6" ht="16.5" hidden="1">
      <c r="A348" s="17">
        <v>144</v>
      </c>
      <c r="B348" s="88" t="s">
        <v>1323</v>
      </c>
      <c r="C348" s="54" t="s">
        <v>1094</v>
      </c>
      <c r="D348" s="26">
        <v>16.24</v>
      </c>
      <c r="E348" s="21"/>
      <c r="F348" s="21">
        <f t="shared" si="8"/>
        <v>0</v>
      </c>
    </row>
    <row r="349" spans="1:6" ht="16.5" hidden="1">
      <c r="A349" s="17">
        <v>145</v>
      </c>
      <c r="B349" s="88" t="s">
        <v>1324</v>
      </c>
      <c r="C349" s="54" t="s">
        <v>1094</v>
      </c>
      <c r="D349" s="26">
        <v>18.44</v>
      </c>
      <c r="E349" s="21"/>
      <c r="F349" s="21">
        <f t="shared" si="8"/>
        <v>0</v>
      </c>
    </row>
    <row r="350" spans="1:6" ht="16.5" hidden="1">
      <c r="A350" s="17">
        <v>146</v>
      </c>
      <c r="B350" s="88" t="s">
        <v>1325</v>
      </c>
      <c r="C350" s="54" t="s">
        <v>1094</v>
      </c>
      <c r="D350" s="26">
        <v>19.75</v>
      </c>
      <c r="E350" s="21"/>
      <c r="F350" s="21">
        <f t="shared" si="8"/>
        <v>0</v>
      </c>
    </row>
    <row r="351" spans="1:6" ht="16.5" hidden="1">
      <c r="A351" s="17">
        <v>147</v>
      </c>
      <c r="B351" s="88" t="s">
        <v>1326</v>
      </c>
      <c r="C351" s="54" t="s">
        <v>1094</v>
      </c>
      <c r="D351" s="26">
        <v>25.24</v>
      </c>
      <c r="E351" s="21"/>
      <c r="F351" s="21">
        <f t="shared" si="8"/>
        <v>0</v>
      </c>
    </row>
    <row r="352" spans="1:6" ht="16.5" hidden="1">
      <c r="A352" s="17">
        <v>148</v>
      </c>
      <c r="B352" s="88" t="s">
        <v>1327</v>
      </c>
      <c r="C352" s="54" t="s">
        <v>1094</v>
      </c>
      <c r="D352" s="26">
        <v>18.22</v>
      </c>
      <c r="E352" s="21"/>
      <c r="F352" s="21">
        <f t="shared" si="8"/>
        <v>0</v>
      </c>
    </row>
    <row r="353" spans="1:6" ht="16.5" hidden="1">
      <c r="A353" s="17">
        <v>149</v>
      </c>
      <c r="B353" s="88" t="s">
        <v>1328</v>
      </c>
      <c r="C353" s="54" t="s">
        <v>1094</v>
      </c>
      <c r="D353" s="26">
        <v>19.09</v>
      </c>
      <c r="E353" s="21"/>
      <c r="F353" s="21">
        <f t="shared" si="8"/>
        <v>0</v>
      </c>
    </row>
    <row r="354" spans="1:6" ht="16.5" hidden="1">
      <c r="A354" s="17">
        <v>150</v>
      </c>
      <c r="B354" s="88" t="s">
        <v>1329</v>
      </c>
      <c r="C354" s="54" t="s">
        <v>1094</v>
      </c>
      <c r="D354" s="26">
        <v>23.05</v>
      </c>
      <c r="E354" s="21"/>
      <c r="F354" s="21">
        <f t="shared" si="8"/>
        <v>0</v>
      </c>
    </row>
    <row r="355" spans="1:6" ht="16.5" hidden="1">
      <c r="A355" s="17">
        <v>151</v>
      </c>
      <c r="B355" s="88" t="s">
        <v>1330</v>
      </c>
      <c r="C355" s="54" t="s">
        <v>1094</v>
      </c>
      <c r="D355" s="26">
        <v>27.43</v>
      </c>
      <c r="E355" s="21"/>
      <c r="F355" s="21">
        <f t="shared" si="8"/>
        <v>0</v>
      </c>
    </row>
    <row r="356" spans="1:6" ht="16.5" hidden="1">
      <c r="A356" s="17">
        <v>152</v>
      </c>
      <c r="B356" s="88" t="s">
        <v>1331</v>
      </c>
      <c r="C356" s="54" t="s">
        <v>1094</v>
      </c>
      <c r="D356" s="26">
        <v>16.02</v>
      </c>
      <c r="E356" s="21"/>
      <c r="F356" s="21">
        <f t="shared" si="8"/>
        <v>0</v>
      </c>
    </row>
    <row r="357" spans="1:6" ht="16.5" hidden="1">
      <c r="A357" s="17">
        <v>153</v>
      </c>
      <c r="B357" s="88" t="s">
        <v>1332</v>
      </c>
      <c r="C357" s="54" t="s">
        <v>1094</v>
      </c>
      <c r="D357" s="26">
        <v>17.34</v>
      </c>
      <c r="E357" s="21"/>
      <c r="F357" s="21">
        <f t="shared" si="8"/>
        <v>0</v>
      </c>
    </row>
    <row r="358" spans="1:6" ht="16.5" hidden="1">
      <c r="A358" s="17">
        <v>154</v>
      </c>
      <c r="B358" s="88" t="s">
        <v>1333</v>
      </c>
      <c r="C358" s="54" t="s">
        <v>1094</v>
      </c>
      <c r="D358" s="26">
        <v>20.41</v>
      </c>
      <c r="E358" s="21"/>
      <c r="F358" s="21">
        <f t="shared" si="8"/>
        <v>0</v>
      </c>
    </row>
    <row r="359" spans="1:6" ht="16.5" hidden="1">
      <c r="A359" s="17">
        <v>155</v>
      </c>
      <c r="B359" s="88" t="s">
        <v>1334</v>
      </c>
      <c r="C359" s="54" t="s">
        <v>1094</v>
      </c>
      <c r="D359" s="26">
        <v>25.24</v>
      </c>
      <c r="E359" s="21"/>
      <c r="F359" s="21">
        <f t="shared" si="8"/>
        <v>0</v>
      </c>
    </row>
    <row r="360" spans="1:6" ht="16.5" hidden="1">
      <c r="A360" s="17">
        <v>156</v>
      </c>
      <c r="B360" s="88" t="s">
        <v>1335</v>
      </c>
      <c r="C360" s="54" t="s">
        <v>1094</v>
      </c>
      <c r="D360" s="26">
        <v>26.33</v>
      </c>
      <c r="E360" s="21"/>
      <c r="F360" s="21">
        <f t="shared" si="8"/>
        <v>0</v>
      </c>
    </row>
    <row r="361" spans="1:6" ht="16.5" hidden="1">
      <c r="A361" s="17">
        <v>157</v>
      </c>
      <c r="B361" s="88" t="s">
        <v>1336</v>
      </c>
      <c r="C361" s="54" t="s">
        <v>1094</v>
      </c>
      <c r="D361" s="26">
        <v>30.29</v>
      </c>
      <c r="E361" s="21"/>
      <c r="F361" s="21">
        <f t="shared" si="8"/>
        <v>0</v>
      </c>
    </row>
    <row r="362" spans="1:16" ht="16.5" hidden="1">
      <c r="A362" s="17">
        <v>158</v>
      </c>
      <c r="B362" s="24" t="s">
        <v>1176</v>
      </c>
      <c r="C362" s="54" t="s">
        <v>82</v>
      </c>
      <c r="D362" s="26">
        <v>0.3</v>
      </c>
      <c r="E362" s="21"/>
      <c r="F362" s="21">
        <f t="shared" si="8"/>
        <v>0</v>
      </c>
      <c r="P362" s="72">
        <v>302.5</v>
      </c>
    </row>
    <row r="363" spans="1:16" ht="16.5">
      <c r="A363" s="17">
        <v>159</v>
      </c>
      <c r="B363" s="24" t="s">
        <v>1178</v>
      </c>
      <c r="C363" s="54" t="s">
        <v>82</v>
      </c>
      <c r="D363" s="26">
        <v>0.3</v>
      </c>
      <c r="E363" s="21">
        <v>1200</v>
      </c>
      <c r="F363" s="21">
        <f t="shared" si="8"/>
        <v>360</v>
      </c>
      <c r="P363" s="72">
        <v>302.5</v>
      </c>
    </row>
    <row r="364" spans="1:16" ht="33">
      <c r="A364" s="17">
        <v>160</v>
      </c>
      <c r="B364" s="24" t="s">
        <v>1179</v>
      </c>
      <c r="C364" s="54" t="s">
        <v>82</v>
      </c>
      <c r="D364" s="26">
        <v>0.32</v>
      </c>
      <c r="E364" s="21">
        <v>1200</v>
      </c>
      <c r="F364" s="21">
        <f t="shared" si="8"/>
        <v>384</v>
      </c>
      <c r="P364" s="72">
        <v>302.5</v>
      </c>
    </row>
    <row r="365" spans="1:16" ht="16.5" hidden="1">
      <c r="A365" s="17">
        <v>161</v>
      </c>
      <c r="B365" s="24" t="s">
        <v>1180</v>
      </c>
      <c r="C365" s="54" t="s">
        <v>82</v>
      </c>
      <c r="D365" s="26">
        <v>0.33</v>
      </c>
      <c r="E365" s="21"/>
      <c r="F365" s="21">
        <f t="shared" si="8"/>
        <v>0</v>
      </c>
      <c r="P365" s="72">
        <v>302.5</v>
      </c>
    </row>
    <row r="366" spans="1:16" ht="16.5" hidden="1">
      <c r="A366" s="17">
        <v>162</v>
      </c>
      <c r="B366" s="24" t="s">
        <v>1181</v>
      </c>
      <c r="C366" s="54" t="s">
        <v>82</v>
      </c>
      <c r="D366" s="26">
        <v>0.35</v>
      </c>
      <c r="E366" s="21"/>
      <c r="F366" s="21">
        <f t="shared" si="8"/>
        <v>0</v>
      </c>
      <c r="P366" s="72">
        <v>364.39</v>
      </c>
    </row>
    <row r="367" spans="1:16" ht="16.5" hidden="1">
      <c r="A367" s="17">
        <v>163</v>
      </c>
      <c r="B367" s="24" t="s">
        <v>1182</v>
      </c>
      <c r="C367" s="54" t="s">
        <v>82</v>
      </c>
      <c r="D367" s="26">
        <v>0.37</v>
      </c>
      <c r="E367" s="21"/>
      <c r="F367" s="21">
        <f t="shared" si="8"/>
        <v>0</v>
      </c>
      <c r="P367" s="72">
        <v>364.39</v>
      </c>
    </row>
    <row r="368" spans="1:16" ht="16.5" hidden="1">
      <c r="A368" s="17">
        <v>164</v>
      </c>
      <c r="B368" s="24" t="s">
        <v>1183</v>
      </c>
      <c r="C368" s="54" t="s">
        <v>82</v>
      </c>
      <c r="D368" s="26">
        <v>0.38</v>
      </c>
      <c r="E368" s="21"/>
      <c r="F368" s="21">
        <f t="shared" si="8"/>
        <v>0</v>
      </c>
      <c r="P368" s="72">
        <v>426.26</v>
      </c>
    </row>
    <row r="369" spans="1:16" ht="16.5" hidden="1">
      <c r="A369" s="17">
        <v>165</v>
      </c>
      <c r="B369" s="24" t="s">
        <v>1184</v>
      </c>
      <c r="C369" s="54" t="s">
        <v>82</v>
      </c>
      <c r="D369" s="26">
        <v>0.41</v>
      </c>
      <c r="E369" s="21"/>
      <c r="F369" s="21">
        <f t="shared" si="8"/>
        <v>0</v>
      </c>
      <c r="P369" s="72">
        <v>426.26</v>
      </c>
    </row>
    <row r="370" spans="1:16" ht="16.5" hidden="1">
      <c r="A370" s="17">
        <v>166</v>
      </c>
      <c r="B370" s="24" t="s">
        <v>1399</v>
      </c>
      <c r="C370" s="54" t="s">
        <v>82</v>
      </c>
      <c r="D370" s="26">
        <v>0.42</v>
      </c>
      <c r="E370" s="21"/>
      <c r="F370" s="21">
        <f t="shared" si="8"/>
        <v>0</v>
      </c>
      <c r="P370" s="72">
        <v>364.39</v>
      </c>
    </row>
    <row r="371" spans="1:6" ht="16.5" hidden="1">
      <c r="A371" s="17">
        <v>167</v>
      </c>
      <c r="B371" s="24" t="s">
        <v>1189</v>
      </c>
      <c r="C371" s="54" t="s">
        <v>82</v>
      </c>
      <c r="D371" s="26">
        <v>0.15</v>
      </c>
      <c r="E371" s="21"/>
      <c r="F371" s="21">
        <f t="shared" si="8"/>
        <v>0</v>
      </c>
    </row>
    <row r="372" spans="1:6" ht="16.5" hidden="1">
      <c r="A372" s="17">
        <v>168</v>
      </c>
      <c r="B372" s="24" t="s">
        <v>1190</v>
      </c>
      <c r="C372" s="54" t="s">
        <v>82</v>
      </c>
      <c r="D372" s="26">
        <v>0.15</v>
      </c>
      <c r="E372" s="21"/>
      <c r="F372" s="21">
        <f t="shared" si="8"/>
        <v>0</v>
      </c>
    </row>
    <row r="373" spans="1:6" ht="16.5" hidden="1">
      <c r="A373" s="17">
        <v>169</v>
      </c>
      <c r="B373" s="24" t="s">
        <v>1191</v>
      </c>
      <c r="C373" s="54" t="s">
        <v>82</v>
      </c>
      <c r="D373" s="26">
        <v>0.16</v>
      </c>
      <c r="E373" s="21"/>
      <c r="F373" s="21">
        <f t="shared" si="8"/>
        <v>0</v>
      </c>
    </row>
    <row r="374" spans="1:6" ht="16.5" hidden="1">
      <c r="A374" s="17">
        <v>170</v>
      </c>
      <c r="B374" s="24" t="s">
        <v>1192</v>
      </c>
      <c r="C374" s="54" t="s">
        <v>82</v>
      </c>
      <c r="D374" s="26">
        <v>0.17</v>
      </c>
      <c r="E374" s="21"/>
      <c r="F374" s="21">
        <f t="shared" si="8"/>
        <v>0</v>
      </c>
    </row>
    <row r="375" spans="1:6" ht="16.5" hidden="1">
      <c r="A375" s="17">
        <v>171</v>
      </c>
      <c r="B375" s="24" t="s">
        <v>1193</v>
      </c>
      <c r="C375" s="54" t="s">
        <v>82</v>
      </c>
      <c r="D375" s="26">
        <v>0.17</v>
      </c>
      <c r="E375" s="21"/>
      <c r="F375" s="21">
        <f t="shared" si="8"/>
        <v>0</v>
      </c>
    </row>
    <row r="376" spans="1:6" ht="16.5" hidden="1">
      <c r="A376" s="17">
        <v>172</v>
      </c>
      <c r="B376" s="24" t="s">
        <v>1194</v>
      </c>
      <c r="C376" s="54" t="s">
        <v>82</v>
      </c>
      <c r="D376" s="26">
        <v>0.18</v>
      </c>
      <c r="E376" s="21"/>
      <c r="F376" s="21">
        <f t="shared" si="8"/>
        <v>0</v>
      </c>
    </row>
    <row r="377" spans="1:6" ht="16.5" hidden="1">
      <c r="A377" s="17">
        <v>173</v>
      </c>
      <c r="B377" s="24" t="s">
        <v>1195</v>
      </c>
      <c r="C377" s="54" t="s">
        <v>82</v>
      </c>
      <c r="D377" s="26">
        <v>0.19</v>
      </c>
      <c r="E377" s="21"/>
      <c r="F377" s="21">
        <f t="shared" si="8"/>
        <v>0</v>
      </c>
    </row>
    <row r="378" spans="1:6" ht="16.5" hidden="1">
      <c r="A378" s="17">
        <v>174</v>
      </c>
      <c r="B378" s="24" t="s">
        <v>1196</v>
      </c>
      <c r="C378" s="54" t="s">
        <v>82</v>
      </c>
      <c r="D378" s="26">
        <v>0.2</v>
      </c>
      <c r="E378" s="21"/>
      <c r="F378" s="21">
        <f t="shared" si="8"/>
        <v>0</v>
      </c>
    </row>
    <row r="379" spans="1:6" ht="16.5" hidden="1">
      <c r="A379" s="17">
        <v>175</v>
      </c>
      <c r="B379" s="24" t="s">
        <v>1400</v>
      </c>
      <c r="C379" s="54" t="s">
        <v>82</v>
      </c>
      <c r="D379" s="26">
        <v>0.21</v>
      </c>
      <c r="E379" s="21"/>
      <c r="F379" s="21">
        <f t="shared" si="8"/>
        <v>0</v>
      </c>
    </row>
    <row r="380" spans="1:16" ht="16.5" hidden="1">
      <c r="A380" s="17">
        <v>176</v>
      </c>
      <c r="B380" s="24" t="s">
        <v>1359</v>
      </c>
      <c r="C380" s="54" t="s">
        <v>82</v>
      </c>
      <c r="D380" s="26">
        <v>0.45</v>
      </c>
      <c r="E380" s="21"/>
      <c r="F380" s="21">
        <f t="shared" si="8"/>
        <v>0</v>
      </c>
      <c r="P380" s="72">
        <v>302.5</v>
      </c>
    </row>
    <row r="381" spans="1:16" ht="16.5" hidden="1">
      <c r="A381" s="17">
        <v>177</v>
      </c>
      <c r="B381" s="24" t="s">
        <v>1360</v>
      </c>
      <c r="C381" s="54" t="s">
        <v>82</v>
      </c>
      <c r="D381" s="26">
        <v>0.45</v>
      </c>
      <c r="E381" s="21"/>
      <c r="F381" s="21">
        <f t="shared" si="8"/>
        <v>0</v>
      </c>
      <c r="P381" s="72">
        <v>302.5</v>
      </c>
    </row>
    <row r="382" spans="1:16" ht="16.5" hidden="1">
      <c r="A382" s="17">
        <v>178</v>
      </c>
      <c r="B382" s="24" t="s">
        <v>1361</v>
      </c>
      <c r="C382" s="54" t="s">
        <v>82</v>
      </c>
      <c r="D382" s="26">
        <v>0.48</v>
      </c>
      <c r="E382" s="21"/>
      <c r="F382" s="21">
        <f t="shared" si="8"/>
        <v>0</v>
      </c>
      <c r="P382" s="72">
        <v>302.5</v>
      </c>
    </row>
    <row r="383" spans="1:16" ht="16.5" hidden="1">
      <c r="A383" s="17">
        <v>179</v>
      </c>
      <c r="B383" s="24" t="s">
        <v>1362</v>
      </c>
      <c r="C383" s="54" t="s">
        <v>82</v>
      </c>
      <c r="D383" s="26">
        <v>0.5</v>
      </c>
      <c r="E383" s="21"/>
      <c r="F383" s="21">
        <f t="shared" si="8"/>
        <v>0</v>
      </c>
      <c r="P383" s="72">
        <v>302.5</v>
      </c>
    </row>
    <row r="384" spans="1:16" ht="16.5" hidden="1">
      <c r="A384" s="17">
        <v>180</v>
      </c>
      <c r="B384" s="24" t="s">
        <v>1363</v>
      </c>
      <c r="C384" s="54" t="s">
        <v>82</v>
      </c>
      <c r="D384" s="26">
        <v>0.52</v>
      </c>
      <c r="E384" s="21"/>
      <c r="F384" s="21">
        <f t="shared" si="8"/>
        <v>0</v>
      </c>
      <c r="P384" s="72">
        <v>364.39</v>
      </c>
    </row>
    <row r="385" spans="1:16" ht="16.5" hidden="1">
      <c r="A385" s="17">
        <v>181</v>
      </c>
      <c r="B385" s="24" t="s">
        <v>1364</v>
      </c>
      <c r="C385" s="54" t="s">
        <v>82</v>
      </c>
      <c r="D385" s="26">
        <v>0.55</v>
      </c>
      <c r="E385" s="21"/>
      <c r="F385" s="21">
        <f t="shared" si="8"/>
        <v>0</v>
      </c>
      <c r="P385" s="72">
        <v>364.39</v>
      </c>
    </row>
    <row r="386" spans="1:16" ht="16.5" hidden="1">
      <c r="A386" s="17">
        <v>182</v>
      </c>
      <c r="B386" s="24" t="s">
        <v>1365</v>
      </c>
      <c r="C386" s="54" t="s">
        <v>82</v>
      </c>
      <c r="D386" s="26">
        <v>0.57</v>
      </c>
      <c r="E386" s="21"/>
      <c r="F386" s="21">
        <f t="shared" si="8"/>
        <v>0</v>
      </c>
      <c r="P386" s="72">
        <v>426.26</v>
      </c>
    </row>
    <row r="387" spans="1:16" ht="16.5" hidden="1">
      <c r="A387" s="17">
        <v>183</v>
      </c>
      <c r="B387" s="24" t="s">
        <v>1366</v>
      </c>
      <c r="C387" s="54" t="s">
        <v>82</v>
      </c>
      <c r="D387" s="26">
        <v>0.61</v>
      </c>
      <c r="E387" s="21"/>
      <c r="F387" s="21">
        <f t="shared" si="8"/>
        <v>0</v>
      </c>
      <c r="P387" s="72">
        <v>426.26</v>
      </c>
    </row>
    <row r="388" spans="1:16" ht="16.5" hidden="1">
      <c r="A388" s="17">
        <v>184</v>
      </c>
      <c r="B388" s="24" t="s">
        <v>1401</v>
      </c>
      <c r="C388" s="54" t="s">
        <v>82</v>
      </c>
      <c r="D388" s="26">
        <v>0.63</v>
      </c>
      <c r="E388" s="21"/>
      <c r="F388" s="21">
        <f t="shared" si="8"/>
        <v>0</v>
      </c>
      <c r="P388" s="72">
        <v>364.39</v>
      </c>
    </row>
    <row r="389" spans="1:16" ht="16.5" hidden="1">
      <c r="A389" s="17">
        <v>185</v>
      </c>
      <c r="B389" s="24" t="s">
        <v>1185</v>
      </c>
      <c r="C389" s="54" t="s">
        <v>82</v>
      </c>
      <c r="D389" s="26">
        <v>0.32</v>
      </c>
      <c r="E389" s="21"/>
      <c r="F389" s="21">
        <f t="shared" si="8"/>
        <v>0</v>
      </c>
      <c r="P389" s="72">
        <v>720.87</v>
      </c>
    </row>
    <row r="390" spans="1:16" ht="33">
      <c r="A390" s="17">
        <v>186</v>
      </c>
      <c r="B390" s="24" t="s">
        <v>1186</v>
      </c>
      <c r="C390" s="54" t="s">
        <v>82</v>
      </c>
      <c r="D390" s="26">
        <v>0.32</v>
      </c>
      <c r="E390" s="21">
        <v>210</v>
      </c>
      <c r="F390" s="21">
        <f t="shared" si="8"/>
        <v>67.2</v>
      </c>
      <c r="P390" s="72">
        <v>720.87</v>
      </c>
    </row>
    <row r="391" spans="1:6" ht="16.5" hidden="1">
      <c r="A391" s="17">
        <v>187</v>
      </c>
      <c r="B391" s="24" t="s">
        <v>1187</v>
      </c>
      <c r="C391" s="54" t="s">
        <v>82</v>
      </c>
      <c r="D391" s="26">
        <v>0.16</v>
      </c>
      <c r="E391" s="21"/>
      <c r="F391" s="21">
        <f t="shared" si="8"/>
        <v>0</v>
      </c>
    </row>
    <row r="392" spans="1:6" ht="16.5" hidden="1">
      <c r="A392" s="17">
        <v>188</v>
      </c>
      <c r="B392" s="24" t="s">
        <v>1188</v>
      </c>
      <c r="C392" s="54" t="s">
        <v>82</v>
      </c>
      <c r="D392" s="26">
        <v>0.16</v>
      </c>
      <c r="E392" s="21"/>
      <c r="F392" s="21">
        <f t="shared" si="8"/>
        <v>0</v>
      </c>
    </row>
    <row r="393" spans="1:6" ht="16.5" hidden="1">
      <c r="A393" s="17">
        <v>189</v>
      </c>
      <c r="B393" s="24" t="s">
        <v>1357</v>
      </c>
      <c r="C393" s="54" t="s">
        <v>82</v>
      </c>
      <c r="D393" s="26">
        <v>0.48</v>
      </c>
      <c r="E393" s="21"/>
      <c r="F393" s="21">
        <f t="shared" si="8"/>
        <v>0</v>
      </c>
    </row>
    <row r="394" spans="1:6" ht="16.5" hidden="1">
      <c r="A394" s="17">
        <v>190</v>
      </c>
      <c r="B394" s="24" t="s">
        <v>1358</v>
      </c>
      <c r="C394" s="54" t="s">
        <v>82</v>
      </c>
      <c r="D394" s="26">
        <v>0.48</v>
      </c>
      <c r="E394" s="21"/>
      <c r="F394" s="21">
        <f t="shared" si="8"/>
        <v>0</v>
      </c>
    </row>
    <row r="395" spans="1:16" ht="16.5">
      <c r="A395" s="17">
        <v>191</v>
      </c>
      <c r="B395" s="89" t="s">
        <v>1197</v>
      </c>
      <c r="C395" s="19" t="s">
        <v>1094</v>
      </c>
      <c r="D395" s="26">
        <v>18.01</v>
      </c>
      <c r="E395" s="21">
        <v>1</v>
      </c>
      <c r="F395" s="21">
        <f t="shared" si="8"/>
        <v>18.01</v>
      </c>
      <c r="P395" s="72">
        <v>14.82</v>
      </c>
    </row>
    <row r="396" spans="1:16" ht="16.5" hidden="1">
      <c r="A396" s="17">
        <v>192</v>
      </c>
      <c r="B396" s="89" t="s">
        <v>1198</v>
      </c>
      <c r="C396" s="19" t="s">
        <v>1094</v>
      </c>
      <c r="D396" s="26">
        <v>29.25</v>
      </c>
      <c r="E396" s="21"/>
      <c r="F396" s="21">
        <f t="shared" si="8"/>
        <v>0</v>
      </c>
      <c r="P396" s="72">
        <v>14.82</v>
      </c>
    </row>
    <row r="397" spans="1:16" ht="16.5" hidden="1">
      <c r="A397" s="17">
        <v>193</v>
      </c>
      <c r="B397" s="89" t="s">
        <v>1199</v>
      </c>
      <c r="C397" s="19" t="s">
        <v>1094</v>
      </c>
      <c r="D397" s="26">
        <v>18.01</v>
      </c>
      <c r="E397" s="21"/>
      <c r="F397" s="21">
        <f aca="true" t="shared" si="9" ref="F397:F452">E397*D397</f>
        <v>0</v>
      </c>
      <c r="P397" s="72">
        <v>4.89</v>
      </c>
    </row>
    <row r="398" spans="1:16" ht="16.5" hidden="1">
      <c r="A398" s="17">
        <v>194</v>
      </c>
      <c r="B398" s="89" t="s">
        <v>1200</v>
      </c>
      <c r="C398" s="19" t="s">
        <v>1094</v>
      </c>
      <c r="D398" s="26">
        <v>27.42</v>
      </c>
      <c r="E398" s="21"/>
      <c r="F398" s="21">
        <f t="shared" si="9"/>
        <v>0</v>
      </c>
      <c r="P398" s="72">
        <v>14.82</v>
      </c>
    </row>
    <row r="399" spans="1:16" ht="16.5" hidden="1">
      <c r="A399" s="17">
        <v>195</v>
      </c>
      <c r="B399" s="89" t="s">
        <v>1201</v>
      </c>
      <c r="C399" s="19" t="s">
        <v>1094</v>
      </c>
      <c r="D399" s="26">
        <v>18.01</v>
      </c>
      <c r="E399" s="21"/>
      <c r="F399" s="21">
        <f t="shared" si="9"/>
        <v>0</v>
      </c>
      <c r="P399" s="72">
        <v>14.82</v>
      </c>
    </row>
    <row r="400" spans="1:16" ht="16.5" hidden="1">
      <c r="A400" s="17">
        <v>196</v>
      </c>
      <c r="B400" s="89" t="s">
        <v>1202</v>
      </c>
      <c r="C400" s="19" t="s">
        <v>1094</v>
      </c>
      <c r="D400" s="26">
        <v>29.25</v>
      </c>
      <c r="E400" s="21"/>
      <c r="F400" s="21">
        <f t="shared" si="9"/>
        <v>0</v>
      </c>
      <c r="P400" s="72">
        <v>14.82</v>
      </c>
    </row>
    <row r="401" spans="1:16" ht="16.5" hidden="1">
      <c r="A401" s="17">
        <v>197</v>
      </c>
      <c r="B401" s="89" t="s">
        <v>1203</v>
      </c>
      <c r="C401" s="19" t="s">
        <v>1094</v>
      </c>
      <c r="D401" s="26">
        <v>18.01</v>
      </c>
      <c r="E401" s="21"/>
      <c r="F401" s="21">
        <f t="shared" si="9"/>
        <v>0</v>
      </c>
      <c r="P401" s="72">
        <v>31.12</v>
      </c>
    </row>
    <row r="402" spans="1:16" ht="16.5" hidden="1">
      <c r="A402" s="17">
        <v>198</v>
      </c>
      <c r="B402" s="89" t="s">
        <v>1204</v>
      </c>
      <c r="C402" s="19" t="s">
        <v>1094</v>
      </c>
      <c r="D402" s="26">
        <v>27.42</v>
      </c>
      <c r="E402" s="21"/>
      <c r="F402" s="21">
        <f t="shared" si="9"/>
        <v>0</v>
      </c>
      <c r="P402" s="72">
        <v>31.12</v>
      </c>
    </row>
    <row r="403" spans="1:16" ht="33">
      <c r="A403" s="17">
        <v>199</v>
      </c>
      <c r="B403" s="24" t="s">
        <v>1355</v>
      </c>
      <c r="C403" s="19" t="s">
        <v>13</v>
      </c>
      <c r="D403" s="26">
        <v>16.05</v>
      </c>
      <c r="E403" s="21">
        <v>4</v>
      </c>
      <c r="F403" s="21">
        <f t="shared" si="9"/>
        <v>64.2</v>
      </c>
      <c r="P403" s="72">
        <v>13.51</v>
      </c>
    </row>
    <row r="404" spans="1:6" ht="33">
      <c r="A404" s="17">
        <v>200</v>
      </c>
      <c r="B404" s="24" t="s">
        <v>1356</v>
      </c>
      <c r="C404" s="19" t="s">
        <v>13</v>
      </c>
      <c r="D404" s="26">
        <v>16.05</v>
      </c>
      <c r="E404" s="21"/>
      <c r="F404" s="21">
        <f t="shared" si="9"/>
        <v>0</v>
      </c>
    </row>
    <row r="405" spans="1:16" ht="49.5">
      <c r="A405" s="17">
        <v>201</v>
      </c>
      <c r="B405" s="24" t="s">
        <v>1172</v>
      </c>
      <c r="C405" s="54" t="s">
        <v>13</v>
      </c>
      <c r="D405" s="26">
        <v>60.71</v>
      </c>
      <c r="E405" s="21">
        <v>4</v>
      </c>
      <c r="F405" s="21">
        <f t="shared" si="9"/>
        <v>242.84</v>
      </c>
      <c r="P405" s="72">
        <v>111.33</v>
      </c>
    </row>
    <row r="406" spans="1:16" ht="49.5" customHeight="1" hidden="1">
      <c r="A406" s="17">
        <v>202</v>
      </c>
      <c r="B406" s="24" t="s">
        <v>1173</v>
      </c>
      <c r="C406" s="54" t="s">
        <v>13</v>
      </c>
      <c r="D406" s="26">
        <v>115.72</v>
      </c>
      <c r="E406" s="21"/>
      <c r="F406" s="21">
        <f t="shared" si="9"/>
        <v>0</v>
      </c>
      <c r="P406" s="72">
        <v>111.33</v>
      </c>
    </row>
    <row r="407" spans="1:6" ht="33" hidden="1">
      <c r="A407" s="17">
        <v>203</v>
      </c>
      <c r="B407" s="24" t="s">
        <v>1174</v>
      </c>
      <c r="C407" s="54" t="s">
        <v>13</v>
      </c>
      <c r="D407" s="26">
        <v>60.71</v>
      </c>
      <c r="E407" s="21"/>
      <c r="F407" s="21">
        <f t="shared" si="9"/>
        <v>0</v>
      </c>
    </row>
    <row r="408" spans="1:6" ht="33" hidden="1">
      <c r="A408" s="17">
        <v>204</v>
      </c>
      <c r="B408" s="24" t="s">
        <v>1175</v>
      </c>
      <c r="C408" s="54" t="s">
        <v>13</v>
      </c>
      <c r="D408" s="26">
        <v>115.72</v>
      </c>
      <c r="E408" s="21"/>
      <c r="F408" s="21">
        <f t="shared" si="9"/>
        <v>0</v>
      </c>
    </row>
    <row r="409" spans="1:16" ht="16.5">
      <c r="A409" s="17">
        <v>205</v>
      </c>
      <c r="B409" s="24" t="s">
        <v>1164</v>
      </c>
      <c r="C409" s="54" t="s">
        <v>13</v>
      </c>
      <c r="D409" s="26">
        <v>16.64</v>
      </c>
      <c r="E409" s="21">
        <v>6</v>
      </c>
      <c r="F409" s="21">
        <f t="shared" si="9"/>
        <v>99.84</v>
      </c>
      <c r="P409" s="72">
        <v>14.61</v>
      </c>
    </row>
    <row r="410" spans="1:16" ht="16.5" hidden="1">
      <c r="A410" s="17">
        <v>206</v>
      </c>
      <c r="B410" s="24" t="s">
        <v>1165</v>
      </c>
      <c r="C410" s="54" t="s">
        <v>13</v>
      </c>
      <c r="D410" s="26">
        <v>18.49</v>
      </c>
      <c r="E410" s="21"/>
      <c r="F410" s="21">
        <f t="shared" si="9"/>
        <v>0</v>
      </c>
      <c r="P410" s="72">
        <v>14.61</v>
      </c>
    </row>
    <row r="411" spans="1:16" ht="16.5" hidden="1">
      <c r="A411" s="17">
        <v>207</v>
      </c>
      <c r="B411" s="24" t="s">
        <v>1166</v>
      </c>
      <c r="C411" s="54" t="s">
        <v>13</v>
      </c>
      <c r="D411" s="26">
        <v>20.34</v>
      </c>
      <c r="E411" s="21"/>
      <c r="F411" s="21">
        <f t="shared" si="9"/>
        <v>0</v>
      </c>
      <c r="P411" s="72">
        <v>14.61</v>
      </c>
    </row>
    <row r="412" spans="1:16" ht="16.5" hidden="1">
      <c r="A412" s="17">
        <v>208</v>
      </c>
      <c r="B412" s="24" t="s">
        <v>1167</v>
      </c>
      <c r="C412" s="54" t="s">
        <v>13</v>
      </c>
      <c r="D412" s="26">
        <v>16.64</v>
      </c>
      <c r="E412" s="21"/>
      <c r="F412" s="21">
        <f t="shared" si="9"/>
        <v>0</v>
      </c>
      <c r="P412" s="72">
        <v>5.31</v>
      </c>
    </row>
    <row r="413" spans="1:16" ht="16.5" hidden="1">
      <c r="A413" s="17">
        <v>209</v>
      </c>
      <c r="B413" s="24" t="s">
        <v>1168</v>
      </c>
      <c r="C413" s="54" t="s">
        <v>13</v>
      </c>
      <c r="D413" s="26">
        <v>18.49</v>
      </c>
      <c r="E413" s="21"/>
      <c r="F413" s="21">
        <f t="shared" si="9"/>
        <v>0</v>
      </c>
      <c r="P413" s="72">
        <v>5.31</v>
      </c>
    </row>
    <row r="414" spans="1:16" ht="16.5" hidden="1">
      <c r="A414" s="17">
        <v>210</v>
      </c>
      <c r="B414" s="24" t="s">
        <v>1169</v>
      </c>
      <c r="C414" s="54" t="s">
        <v>13</v>
      </c>
      <c r="D414" s="26">
        <v>20.34</v>
      </c>
      <c r="E414" s="21"/>
      <c r="F414" s="21">
        <f t="shared" si="9"/>
        <v>0</v>
      </c>
      <c r="P414" s="72">
        <v>5.31</v>
      </c>
    </row>
    <row r="415" spans="1:16" ht="16.5" hidden="1">
      <c r="A415" s="17">
        <v>211</v>
      </c>
      <c r="B415" s="24" t="s">
        <v>1341</v>
      </c>
      <c r="C415" s="54" t="s">
        <v>1094</v>
      </c>
      <c r="D415" s="26">
        <v>8.3</v>
      </c>
      <c r="E415" s="21"/>
      <c r="F415" s="21">
        <f t="shared" si="9"/>
        <v>0</v>
      </c>
      <c r="P415" s="72">
        <v>5.63</v>
      </c>
    </row>
    <row r="416" spans="1:16" ht="16.5" hidden="1">
      <c r="A416" s="17">
        <v>212</v>
      </c>
      <c r="B416" s="24" t="s">
        <v>1342</v>
      </c>
      <c r="C416" s="54" t="s">
        <v>1094</v>
      </c>
      <c r="D416" s="26">
        <v>8.3</v>
      </c>
      <c r="E416" s="21"/>
      <c r="F416" s="21">
        <f t="shared" si="9"/>
        <v>0</v>
      </c>
      <c r="P416" s="72">
        <v>4.51</v>
      </c>
    </row>
    <row r="417" spans="1:16" ht="16.5" hidden="1">
      <c r="A417" s="17">
        <v>213</v>
      </c>
      <c r="B417" s="24" t="s">
        <v>1343</v>
      </c>
      <c r="C417" s="54" t="s">
        <v>1094</v>
      </c>
      <c r="D417" s="26">
        <v>7.26</v>
      </c>
      <c r="E417" s="21"/>
      <c r="F417" s="21">
        <f t="shared" si="9"/>
        <v>0</v>
      </c>
      <c r="P417" s="72">
        <v>3.38</v>
      </c>
    </row>
    <row r="418" spans="1:16" ht="16.5" hidden="1">
      <c r="A418" s="17">
        <v>214</v>
      </c>
      <c r="B418" s="24" t="s">
        <v>1344</v>
      </c>
      <c r="C418" s="54" t="s">
        <v>1094</v>
      </c>
      <c r="D418" s="26">
        <v>13.14</v>
      </c>
      <c r="E418" s="21"/>
      <c r="F418" s="21">
        <f t="shared" si="9"/>
        <v>0</v>
      </c>
      <c r="P418" s="72">
        <v>5.63</v>
      </c>
    </row>
    <row r="419" spans="1:16" ht="16.5" hidden="1">
      <c r="A419" s="17">
        <v>215</v>
      </c>
      <c r="B419" s="24" t="s">
        <v>1345</v>
      </c>
      <c r="C419" s="54" t="s">
        <v>1094</v>
      </c>
      <c r="D419" s="26">
        <v>12.45</v>
      </c>
      <c r="E419" s="21"/>
      <c r="F419" s="21">
        <f t="shared" si="9"/>
        <v>0</v>
      </c>
      <c r="P419" s="72">
        <v>11.26</v>
      </c>
    </row>
    <row r="420" spans="1:16" ht="16.5" hidden="1">
      <c r="A420" s="17">
        <v>216</v>
      </c>
      <c r="B420" s="24" t="s">
        <v>1346</v>
      </c>
      <c r="C420" s="54" t="s">
        <v>1094</v>
      </c>
      <c r="D420" s="26">
        <v>11.07</v>
      </c>
      <c r="E420" s="21"/>
      <c r="F420" s="21">
        <f t="shared" si="9"/>
        <v>0</v>
      </c>
      <c r="P420" s="72">
        <v>3.38</v>
      </c>
    </row>
    <row r="421" spans="1:6" ht="33" hidden="1">
      <c r="A421" s="17">
        <v>217</v>
      </c>
      <c r="B421" s="24" t="s">
        <v>1025</v>
      </c>
      <c r="C421" s="54" t="s">
        <v>13</v>
      </c>
      <c r="D421" s="26">
        <v>21.51</v>
      </c>
      <c r="E421" s="21"/>
      <c r="F421" s="21">
        <f t="shared" si="9"/>
        <v>0</v>
      </c>
    </row>
    <row r="422" spans="1:6" ht="33">
      <c r="A422" s="17">
        <v>218</v>
      </c>
      <c r="B422" s="24" t="s">
        <v>1026</v>
      </c>
      <c r="C422" s="54" t="s">
        <v>13</v>
      </c>
      <c r="D422" s="26">
        <v>25.9</v>
      </c>
      <c r="E422" s="21">
        <v>13</v>
      </c>
      <c r="F422" s="21">
        <f t="shared" si="9"/>
        <v>336.7</v>
      </c>
    </row>
    <row r="423" spans="1:6" ht="33" hidden="1">
      <c r="A423" s="17">
        <v>219</v>
      </c>
      <c r="B423" s="24" t="s">
        <v>1027</v>
      </c>
      <c r="C423" s="54" t="s">
        <v>13</v>
      </c>
      <c r="D423" s="26">
        <v>27.66</v>
      </c>
      <c r="E423" s="21"/>
      <c r="F423" s="21">
        <f t="shared" si="9"/>
        <v>0</v>
      </c>
    </row>
    <row r="424" spans="1:6" ht="33" hidden="1">
      <c r="A424" s="17">
        <v>220</v>
      </c>
      <c r="B424" s="24" t="s">
        <v>1028</v>
      </c>
      <c r="C424" s="54" t="s">
        <v>13</v>
      </c>
      <c r="D424" s="26">
        <v>33.3</v>
      </c>
      <c r="E424" s="21"/>
      <c r="F424" s="21">
        <f t="shared" si="9"/>
        <v>0</v>
      </c>
    </row>
    <row r="425" spans="1:6" ht="16.5" hidden="1">
      <c r="A425" s="17">
        <v>221</v>
      </c>
      <c r="B425" s="90" t="s">
        <v>1029</v>
      </c>
      <c r="C425" s="54" t="s">
        <v>13</v>
      </c>
      <c r="D425" s="26">
        <v>12.29</v>
      </c>
      <c r="E425" s="21"/>
      <c r="F425" s="21">
        <f t="shared" si="9"/>
        <v>0</v>
      </c>
    </row>
    <row r="426" spans="1:6" ht="16.5" hidden="1">
      <c r="A426" s="17">
        <v>222</v>
      </c>
      <c r="B426" s="90" t="s">
        <v>1030</v>
      </c>
      <c r="C426" s="54" t="s">
        <v>13</v>
      </c>
      <c r="D426" s="26">
        <v>14.8</v>
      </c>
      <c r="E426" s="21"/>
      <c r="F426" s="21">
        <f t="shared" si="9"/>
        <v>0</v>
      </c>
    </row>
    <row r="427" spans="1:6" ht="16.5" hidden="1">
      <c r="A427" s="17">
        <v>223</v>
      </c>
      <c r="B427" s="90" t="s">
        <v>1031</v>
      </c>
      <c r="C427" s="54" t="s">
        <v>13</v>
      </c>
      <c r="D427" s="26">
        <v>15.36</v>
      </c>
      <c r="E427" s="21"/>
      <c r="F427" s="21">
        <f t="shared" si="9"/>
        <v>0</v>
      </c>
    </row>
    <row r="428" spans="1:6" ht="16.5" hidden="1">
      <c r="A428" s="17">
        <v>224</v>
      </c>
      <c r="B428" s="90" t="s">
        <v>1032</v>
      </c>
      <c r="C428" s="54" t="s">
        <v>13</v>
      </c>
      <c r="D428" s="26">
        <v>18.5</v>
      </c>
      <c r="E428" s="21"/>
      <c r="F428" s="21">
        <f t="shared" si="9"/>
        <v>0</v>
      </c>
    </row>
    <row r="429" spans="1:6" ht="33" hidden="1">
      <c r="A429" s="17">
        <v>225</v>
      </c>
      <c r="B429" s="90" t="s">
        <v>1033</v>
      </c>
      <c r="C429" s="54" t="s">
        <v>13</v>
      </c>
      <c r="D429" s="26">
        <v>19.67</v>
      </c>
      <c r="E429" s="21"/>
      <c r="F429" s="21">
        <f t="shared" si="9"/>
        <v>0</v>
      </c>
    </row>
    <row r="430" spans="1:6" ht="33">
      <c r="A430" s="17">
        <v>226</v>
      </c>
      <c r="B430" s="90" t="s">
        <v>1034</v>
      </c>
      <c r="C430" s="54" t="s">
        <v>13</v>
      </c>
      <c r="D430" s="26">
        <v>23.68</v>
      </c>
      <c r="E430" s="21">
        <v>1</v>
      </c>
      <c r="F430" s="21">
        <f t="shared" si="9"/>
        <v>23.68</v>
      </c>
    </row>
    <row r="431" spans="1:16" ht="16.5" hidden="1">
      <c r="A431" s="17">
        <v>227</v>
      </c>
      <c r="B431" s="24" t="s">
        <v>1035</v>
      </c>
      <c r="C431" s="54" t="s">
        <v>13</v>
      </c>
      <c r="D431" s="26">
        <v>10.45</v>
      </c>
      <c r="E431" s="21"/>
      <c r="F431" s="21">
        <f t="shared" si="9"/>
        <v>0</v>
      </c>
      <c r="P431" s="72">
        <v>7.183000000000001</v>
      </c>
    </row>
    <row r="432" spans="1:16" ht="16.5" hidden="1">
      <c r="A432" s="17">
        <v>228</v>
      </c>
      <c r="B432" s="24" t="s">
        <v>1036</v>
      </c>
      <c r="C432" s="54" t="s">
        <v>13</v>
      </c>
      <c r="D432" s="26">
        <v>12.58</v>
      </c>
      <c r="E432" s="21"/>
      <c r="F432" s="21">
        <f t="shared" si="9"/>
        <v>0</v>
      </c>
      <c r="P432" s="72">
        <v>7.18</v>
      </c>
    </row>
    <row r="433" spans="1:16" ht="16.5" hidden="1">
      <c r="A433" s="17">
        <v>229</v>
      </c>
      <c r="B433" s="24" t="s">
        <v>1037</v>
      </c>
      <c r="C433" s="54" t="s">
        <v>13</v>
      </c>
      <c r="D433" s="26">
        <v>9.22</v>
      </c>
      <c r="E433" s="21"/>
      <c r="F433" s="21">
        <f t="shared" si="9"/>
        <v>0</v>
      </c>
      <c r="P433" s="72">
        <v>18.17</v>
      </c>
    </row>
    <row r="434" spans="1:16" ht="16.5">
      <c r="A434" s="17">
        <v>230</v>
      </c>
      <c r="B434" s="24" t="s">
        <v>1038</v>
      </c>
      <c r="C434" s="54" t="s">
        <v>13</v>
      </c>
      <c r="D434" s="26">
        <v>11.1</v>
      </c>
      <c r="E434" s="21">
        <v>1</v>
      </c>
      <c r="F434" s="21">
        <f t="shared" si="9"/>
        <v>11.1</v>
      </c>
      <c r="P434" s="72">
        <v>18.17</v>
      </c>
    </row>
    <row r="435" spans="1:6" ht="16.5">
      <c r="A435" s="17">
        <v>231</v>
      </c>
      <c r="B435" s="24" t="s">
        <v>1022</v>
      </c>
      <c r="C435" s="54" t="s">
        <v>13</v>
      </c>
      <c r="D435" s="26">
        <v>4.88</v>
      </c>
      <c r="E435" s="21"/>
      <c r="F435" s="21">
        <f t="shared" si="9"/>
        <v>0</v>
      </c>
    </row>
    <row r="436" spans="1:16" ht="16.5">
      <c r="A436" s="17">
        <v>232</v>
      </c>
      <c r="B436" s="24" t="s">
        <v>1023</v>
      </c>
      <c r="C436" s="54" t="s">
        <v>13</v>
      </c>
      <c r="D436" s="26">
        <v>6.41</v>
      </c>
      <c r="E436" s="21">
        <v>13</v>
      </c>
      <c r="F436" s="21">
        <f t="shared" si="9"/>
        <v>83.33</v>
      </c>
      <c r="P436" s="72">
        <v>1.24</v>
      </c>
    </row>
    <row r="437" spans="1:16" ht="16.5" hidden="1">
      <c r="A437" s="17">
        <v>233</v>
      </c>
      <c r="B437" s="24" t="s">
        <v>1039</v>
      </c>
      <c r="C437" s="54" t="s">
        <v>13</v>
      </c>
      <c r="D437" s="26">
        <v>8.6</v>
      </c>
      <c r="E437" s="21"/>
      <c r="F437" s="21">
        <f t="shared" si="9"/>
        <v>0</v>
      </c>
      <c r="P437" s="72">
        <v>10.987000000000002</v>
      </c>
    </row>
    <row r="438" spans="1:16" ht="16.5" hidden="1">
      <c r="A438" s="17">
        <v>234</v>
      </c>
      <c r="B438" s="24" t="s">
        <v>1040</v>
      </c>
      <c r="C438" s="54" t="s">
        <v>13</v>
      </c>
      <c r="D438" s="26">
        <v>10.36</v>
      </c>
      <c r="E438" s="21"/>
      <c r="F438" s="21">
        <f t="shared" si="9"/>
        <v>0</v>
      </c>
      <c r="P438" s="72">
        <v>10.99</v>
      </c>
    </row>
    <row r="439" spans="1:16" ht="33" hidden="1">
      <c r="A439" s="17">
        <v>235</v>
      </c>
      <c r="B439" s="24" t="s">
        <v>1041</v>
      </c>
      <c r="C439" s="54" t="s">
        <v>13</v>
      </c>
      <c r="D439" s="26">
        <v>24.58</v>
      </c>
      <c r="E439" s="21"/>
      <c r="F439" s="21">
        <f t="shared" si="9"/>
        <v>0</v>
      </c>
      <c r="P439" s="72">
        <v>9.08</v>
      </c>
    </row>
    <row r="440" spans="1:16" ht="33" hidden="1">
      <c r="A440" s="17">
        <v>236</v>
      </c>
      <c r="B440" s="24" t="s">
        <v>1042</v>
      </c>
      <c r="C440" s="54" t="s">
        <v>13</v>
      </c>
      <c r="D440" s="26">
        <v>29.6</v>
      </c>
      <c r="E440" s="21"/>
      <c r="F440" s="21">
        <f t="shared" si="9"/>
        <v>0</v>
      </c>
      <c r="P440" s="72">
        <v>9.08</v>
      </c>
    </row>
    <row r="441" spans="1:6" ht="16.5" hidden="1">
      <c r="A441" s="17">
        <v>237</v>
      </c>
      <c r="B441" s="24" t="s">
        <v>1349</v>
      </c>
      <c r="C441" s="54" t="s">
        <v>13</v>
      </c>
      <c r="D441" s="26">
        <v>24.58</v>
      </c>
      <c r="E441" s="21"/>
      <c r="F441" s="21">
        <f t="shared" si="9"/>
        <v>0</v>
      </c>
    </row>
    <row r="442" spans="1:6" ht="16.5" hidden="1">
      <c r="A442" s="17">
        <v>238</v>
      </c>
      <c r="B442" s="24" t="s">
        <v>1350</v>
      </c>
      <c r="C442" s="54" t="s">
        <v>13</v>
      </c>
      <c r="D442" s="26">
        <v>29.6</v>
      </c>
      <c r="E442" s="21"/>
      <c r="F442" s="21">
        <f t="shared" si="9"/>
        <v>0</v>
      </c>
    </row>
    <row r="443" spans="1:16" ht="33" hidden="1">
      <c r="A443" s="17">
        <v>239</v>
      </c>
      <c r="B443" s="24" t="s">
        <v>1043</v>
      </c>
      <c r="C443" s="54" t="s">
        <v>13</v>
      </c>
      <c r="D443" s="26">
        <v>11.68</v>
      </c>
      <c r="E443" s="21"/>
      <c r="F443" s="21">
        <f t="shared" si="9"/>
        <v>0</v>
      </c>
      <c r="P443" s="72">
        <v>6.21</v>
      </c>
    </row>
    <row r="444" spans="1:16" ht="16.5" hidden="1">
      <c r="A444" s="17">
        <v>240</v>
      </c>
      <c r="B444" s="24" t="s">
        <v>1044</v>
      </c>
      <c r="C444" s="54" t="s">
        <v>13</v>
      </c>
      <c r="D444" s="26">
        <v>14.06</v>
      </c>
      <c r="E444" s="21"/>
      <c r="F444" s="21">
        <f t="shared" si="9"/>
        <v>0</v>
      </c>
      <c r="P444" s="72">
        <v>5.26</v>
      </c>
    </row>
    <row r="445" spans="1:6" ht="16.5" hidden="1">
      <c r="A445" s="17">
        <v>241</v>
      </c>
      <c r="B445" s="24" t="s">
        <v>1045</v>
      </c>
      <c r="C445" s="54" t="s">
        <v>13</v>
      </c>
      <c r="D445" s="26">
        <v>7.37</v>
      </c>
      <c r="E445" s="21"/>
      <c r="F445" s="21">
        <f t="shared" si="9"/>
        <v>0</v>
      </c>
    </row>
    <row r="446" spans="1:6" ht="33">
      <c r="A446" s="17">
        <v>242</v>
      </c>
      <c r="B446" s="24" t="s">
        <v>1046</v>
      </c>
      <c r="C446" s="54" t="s">
        <v>13</v>
      </c>
      <c r="D446" s="26">
        <v>8.88</v>
      </c>
      <c r="E446" s="21">
        <v>13</v>
      </c>
      <c r="F446" s="21">
        <f t="shared" si="9"/>
        <v>115.44000000000001</v>
      </c>
    </row>
    <row r="447" spans="1:6" ht="33" hidden="1">
      <c r="A447" s="17">
        <v>243</v>
      </c>
      <c r="B447" s="24" t="s">
        <v>1047</v>
      </c>
      <c r="C447" s="54" t="s">
        <v>13</v>
      </c>
      <c r="D447" s="26">
        <v>15.36</v>
      </c>
      <c r="E447" s="21"/>
      <c r="F447" s="21">
        <f t="shared" si="9"/>
        <v>0</v>
      </c>
    </row>
    <row r="448" spans="1:6" ht="33" hidden="1">
      <c r="A448" s="17">
        <v>244</v>
      </c>
      <c r="B448" s="24" t="s">
        <v>1048</v>
      </c>
      <c r="C448" s="54" t="s">
        <v>13</v>
      </c>
      <c r="D448" s="26">
        <v>18.5</v>
      </c>
      <c r="E448" s="21"/>
      <c r="F448" s="21">
        <f t="shared" si="9"/>
        <v>0</v>
      </c>
    </row>
    <row r="449" spans="1:6" ht="33" hidden="1">
      <c r="A449" s="17">
        <v>245</v>
      </c>
      <c r="B449" s="24" t="s">
        <v>1049</v>
      </c>
      <c r="C449" s="54" t="s">
        <v>13</v>
      </c>
      <c r="D449" s="26">
        <v>3.07</v>
      </c>
      <c r="E449" s="21"/>
      <c r="F449" s="21">
        <f t="shared" si="9"/>
        <v>0</v>
      </c>
    </row>
    <row r="450" spans="1:6" ht="33" hidden="1">
      <c r="A450" s="17">
        <v>246</v>
      </c>
      <c r="B450" s="24" t="s">
        <v>1050</v>
      </c>
      <c r="C450" s="54" t="s">
        <v>13</v>
      </c>
      <c r="D450" s="26">
        <v>3.7</v>
      </c>
      <c r="E450" s="21"/>
      <c r="F450" s="21">
        <f t="shared" si="9"/>
        <v>0</v>
      </c>
    </row>
    <row r="451" spans="1:6" ht="49.5" hidden="1">
      <c r="A451" s="17">
        <v>247</v>
      </c>
      <c r="B451" s="24" t="s">
        <v>1018</v>
      </c>
      <c r="C451" s="54" t="s">
        <v>13</v>
      </c>
      <c r="D451" s="26">
        <v>95.38</v>
      </c>
      <c r="E451" s="21"/>
      <c r="F451" s="21">
        <f t="shared" si="9"/>
        <v>0</v>
      </c>
    </row>
    <row r="452" spans="1:6" ht="49.5" hidden="1">
      <c r="A452" s="17">
        <v>248</v>
      </c>
      <c r="B452" s="24" t="s">
        <v>1019</v>
      </c>
      <c r="C452" s="54" t="s">
        <v>13</v>
      </c>
      <c r="D452" s="26">
        <v>101.84</v>
      </c>
      <c r="E452" s="21"/>
      <c r="F452" s="21">
        <f t="shared" si="9"/>
        <v>0</v>
      </c>
    </row>
    <row r="453" spans="1:7" ht="30">
      <c r="A453" s="78" t="s">
        <v>943</v>
      </c>
      <c r="B453" s="186" t="s">
        <v>931</v>
      </c>
      <c r="C453" s="187"/>
      <c r="D453" s="188"/>
      <c r="E453" s="219">
        <f>SUM(F205:F452)</f>
        <v>3526.625</v>
      </c>
      <c r="F453" s="220"/>
      <c r="G453" s="72">
        <v>3519.71</v>
      </c>
    </row>
    <row r="454" ht="28.5" customHeight="1">
      <c r="G454" s="126">
        <f>G453-E453</f>
        <v>-6.914999999999964</v>
      </c>
    </row>
    <row r="455" spans="1:6" ht="45" customHeight="1">
      <c r="A455" s="65">
        <v>3</v>
      </c>
      <c r="B455" s="66" t="s">
        <v>935</v>
      </c>
      <c r="C455" s="45"/>
      <c r="D455" s="46"/>
      <c r="E455" s="103"/>
      <c r="F455" s="103"/>
    </row>
    <row r="456" spans="1:16" ht="16.5">
      <c r="A456" s="17">
        <v>1</v>
      </c>
      <c r="B456" s="24" t="s">
        <v>1161</v>
      </c>
      <c r="C456" s="54" t="s">
        <v>13</v>
      </c>
      <c r="D456" s="99">
        <v>25.32</v>
      </c>
      <c r="E456" s="21">
        <v>14</v>
      </c>
      <c r="F456" s="21">
        <f>E456*D456</f>
        <v>354.48</v>
      </c>
      <c r="P456" s="72">
        <v>29.3</v>
      </c>
    </row>
    <row r="457" spans="1:16" ht="16.5">
      <c r="A457" s="17">
        <v>2</v>
      </c>
      <c r="B457" s="24" t="s">
        <v>1162</v>
      </c>
      <c r="C457" s="54" t="s">
        <v>13</v>
      </c>
      <c r="D457" s="99">
        <v>34.43</v>
      </c>
      <c r="E457" s="21"/>
      <c r="F457" s="21"/>
      <c r="P457" s="72">
        <v>35.16</v>
      </c>
    </row>
    <row r="458" spans="1:16" ht="33">
      <c r="A458" s="17">
        <v>3</v>
      </c>
      <c r="B458" s="24" t="s">
        <v>1163</v>
      </c>
      <c r="C458" s="54" t="s">
        <v>13</v>
      </c>
      <c r="D458" s="99">
        <v>20.25</v>
      </c>
      <c r="E458" s="21"/>
      <c r="F458" s="21"/>
      <c r="P458" s="72">
        <v>8.45</v>
      </c>
    </row>
    <row r="459" spans="1:6" ht="36" customHeight="1">
      <c r="A459" s="13">
        <v>4</v>
      </c>
      <c r="B459" s="71" t="s">
        <v>979</v>
      </c>
      <c r="C459" s="76"/>
      <c r="D459" s="100"/>
      <c r="E459" s="207">
        <f>+(E202-F49-F50-F51-F52-F53-F54-F55-F56-F57-F58-F59-F60-F61-F62)*0.5%</f>
        <v>122.01994999999994</v>
      </c>
      <c r="F459" s="207"/>
    </row>
    <row r="460" spans="1:6" ht="38.25" customHeight="1">
      <c r="A460" s="13">
        <v>5</v>
      </c>
      <c r="B460" s="71" t="s">
        <v>980</v>
      </c>
      <c r="C460" s="76"/>
      <c r="D460" s="100"/>
      <c r="E460" s="207">
        <f>E453*E474</f>
        <v>1304.85125</v>
      </c>
      <c r="F460" s="207"/>
    </row>
    <row r="461" spans="1:6" ht="33" customHeight="1">
      <c r="A461" s="78" t="s">
        <v>942</v>
      </c>
      <c r="B461" s="186" t="s">
        <v>941</v>
      </c>
      <c r="C461" s="187"/>
      <c r="D461" s="187"/>
      <c r="E461" s="208">
        <f>+E460+E459+F458+F457+F456</f>
        <v>1781.3511999999998</v>
      </c>
      <c r="F461" s="209"/>
    </row>
    <row r="462" spans="5:6" ht="15.75" customHeight="1">
      <c r="E462" s="101"/>
      <c r="F462" s="101"/>
    </row>
    <row r="463" spans="1:6" ht="30">
      <c r="A463" s="78" t="s">
        <v>945</v>
      </c>
      <c r="B463" s="186" t="s">
        <v>983</v>
      </c>
      <c r="C463" s="187"/>
      <c r="D463" s="187"/>
      <c r="E463" s="208">
        <f>+E202+E453</f>
        <v>31667.634999999987</v>
      </c>
      <c r="F463" s="209"/>
    </row>
    <row r="464" spans="1:6" ht="30">
      <c r="A464" s="78" t="s">
        <v>953</v>
      </c>
      <c r="B464" s="186" t="s">
        <v>984</v>
      </c>
      <c r="C464" s="187"/>
      <c r="D464" s="187"/>
      <c r="E464" s="208">
        <f>+E461</f>
        <v>1781.3511999999998</v>
      </c>
      <c r="F464" s="209"/>
    </row>
    <row r="465" spans="1:6" ht="15.75">
      <c r="A465" s="79"/>
      <c r="E465" s="76"/>
      <c r="F465" s="76"/>
    </row>
    <row r="466" spans="1:6" ht="30">
      <c r="A466" s="78" t="s">
        <v>955</v>
      </c>
      <c r="B466" s="186" t="s">
        <v>956</v>
      </c>
      <c r="C466" s="187"/>
      <c r="D466" s="187"/>
      <c r="E466" s="208">
        <f>+E464+E463</f>
        <v>33448.986199999985</v>
      </c>
      <c r="F466" s="209"/>
    </row>
    <row r="467" spans="1:6" ht="30">
      <c r="A467" s="78" t="s">
        <v>957</v>
      </c>
      <c r="B467" s="186" t="s">
        <v>958</v>
      </c>
      <c r="C467" s="187"/>
      <c r="D467" s="187"/>
      <c r="E467" s="208">
        <f>E466*0.14</f>
        <v>4682.858067999999</v>
      </c>
      <c r="F467" s="209"/>
    </row>
    <row r="468" spans="1:6" ht="30">
      <c r="A468" s="78" t="s">
        <v>959</v>
      </c>
      <c r="B468" s="186" t="s">
        <v>1404</v>
      </c>
      <c r="C468" s="187"/>
      <c r="D468" s="187"/>
      <c r="E468" s="208"/>
      <c r="F468" s="209"/>
    </row>
    <row r="469" spans="1:8" ht="36" customHeight="1">
      <c r="A469" s="78" t="s">
        <v>961</v>
      </c>
      <c r="B469" s="186" t="s">
        <v>962</v>
      </c>
      <c r="C469" s="187"/>
      <c r="D469" s="187"/>
      <c r="E469" s="213">
        <f>E466+E467</f>
        <v>38131.844267999986</v>
      </c>
      <c r="F469" s="223"/>
      <c r="G469" s="72">
        <v>38132.41</v>
      </c>
      <c r="H469" s="126"/>
    </row>
    <row r="470" spans="1:6" ht="30">
      <c r="A470" s="78"/>
      <c r="B470" s="186"/>
      <c r="C470" s="187"/>
      <c r="D470" s="187"/>
      <c r="E470" s="208"/>
      <c r="F470" s="209"/>
    </row>
    <row r="471" spans="5:6" ht="15.75">
      <c r="E471" s="76"/>
      <c r="F471" s="76"/>
    </row>
    <row r="472" spans="1:6" ht="50.25" customHeight="1">
      <c r="A472" s="177" t="s">
        <v>981</v>
      </c>
      <c r="B472" s="178"/>
      <c r="C472" s="178"/>
      <c r="D472" s="178"/>
      <c r="E472" s="179">
        <v>100</v>
      </c>
      <c r="F472" s="181"/>
    </row>
    <row r="473" spans="1:6" ht="50.25" customHeight="1">
      <c r="A473" s="177" t="s">
        <v>936</v>
      </c>
      <c r="B473" s="178"/>
      <c r="C473" s="178"/>
      <c r="D473" s="178"/>
      <c r="E473" s="198">
        <v>40</v>
      </c>
      <c r="F473" s="198"/>
    </row>
    <row r="474" spans="1:6" ht="46.5" customHeight="1">
      <c r="A474" s="177" t="s">
        <v>1434</v>
      </c>
      <c r="B474" s="178"/>
      <c r="C474" s="178"/>
      <c r="D474" s="178"/>
      <c r="E474" s="198">
        <f>+ROUND((E472/600+E473/200),2)</f>
        <v>0.37</v>
      </c>
      <c r="F474" s="198"/>
    </row>
    <row r="475" spans="5:6" ht="25.5">
      <c r="E475" s="102"/>
      <c r="F475" s="102"/>
    </row>
    <row r="476" spans="1:6" ht="25.5">
      <c r="A476" s="177" t="s">
        <v>985</v>
      </c>
      <c r="B476" s="178"/>
      <c r="C476" s="178"/>
      <c r="D476" s="178"/>
      <c r="E476" s="80"/>
      <c r="F476" s="80"/>
    </row>
  </sheetData>
  <sheetProtection/>
  <mergeCells count="32">
    <mergeCell ref="A476:D476"/>
    <mergeCell ref="B469:D469"/>
    <mergeCell ref="A473:D473"/>
    <mergeCell ref="E473:F473"/>
    <mergeCell ref="A474:D474"/>
    <mergeCell ref="E474:F474"/>
    <mergeCell ref="E472:F472"/>
    <mergeCell ref="A472:D472"/>
    <mergeCell ref="E469:F469"/>
    <mergeCell ref="B470:D470"/>
    <mergeCell ref="B468:D468"/>
    <mergeCell ref="E468:F468"/>
    <mergeCell ref="B461:D461"/>
    <mergeCell ref="E461:F461"/>
    <mergeCell ref="B463:D463"/>
    <mergeCell ref="E470:F470"/>
    <mergeCell ref="E464:F464"/>
    <mergeCell ref="B466:D466"/>
    <mergeCell ref="E466:F466"/>
    <mergeCell ref="B467:D467"/>
    <mergeCell ref="E204:F204"/>
    <mergeCell ref="B453:D453"/>
    <mergeCell ref="B8:B9"/>
    <mergeCell ref="E8:F8"/>
    <mergeCell ref="B202:D202"/>
    <mergeCell ref="E202:F202"/>
    <mergeCell ref="E467:F467"/>
    <mergeCell ref="E460:F460"/>
    <mergeCell ref="E463:F463"/>
    <mergeCell ref="B464:D464"/>
    <mergeCell ref="E453:F453"/>
    <mergeCell ref="E459:F459"/>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A476"/>
  <sheetViews>
    <sheetView zoomScale="55" zoomScaleNormal="55" zoomScalePageLayoutView="0" workbookViewId="0" topLeftCell="A461">
      <selection activeCell="A474" sqref="A474:D474"/>
    </sheetView>
  </sheetViews>
  <sheetFormatPr defaultColWidth="11.00390625" defaultRowHeight="15.75"/>
  <cols>
    <col min="1" max="1" width="6.00390625" style="72" customWidth="1"/>
    <col min="2" max="2" width="59.75390625" style="72" customWidth="1"/>
    <col min="3" max="3" width="14.75390625" style="72" customWidth="1"/>
    <col min="4" max="12" width="16.625" style="72" customWidth="1"/>
    <col min="13" max="13" width="20.50390625" style="127" customWidth="1"/>
    <col min="14" max="14" width="19.875" style="127" customWidth="1"/>
    <col min="15" max="15" width="15.625" style="72" customWidth="1"/>
    <col min="16" max="26" width="11.00390625" style="72" customWidth="1"/>
    <col min="27" max="27" width="15.50390625" style="72" customWidth="1"/>
    <col min="28" max="16384" width="11.00390625" style="72" customWidth="1"/>
  </cols>
  <sheetData>
    <row r="1" spans="4:12" ht="15.75">
      <c r="D1" s="73"/>
      <c r="E1" s="73"/>
      <c r="F1" s="73"/>
      <c r="G1" s="73"/>
      <c r="H1" s="73"/>
      <c r="I1" s="73"/>
      <c r="J1" s="73"/>
      <c r="K1" s="73"/>
      <c r="L1" s="73"/>
    </row>
    <row r="2" spans="1:12" ht="25.5">
      <c r="A2" s="74" t="s">
        <v>968</v>
      </c>
      <c r="B2" s="74"/>
      <c r="C2" s="74"/>
      <c r="D2" s="74"/>
      <c r="E2" s="74"/>
      <c r="F2" s="74"/>
      <c r="G2" s="74"/>
      <c r="H2" s="74"/>
      <c r="I2" s="74"/>
      <c r="J2" s="74"/>
      <c r="K2" s="74"/>
      <c r="L2" s="74"/>
    </row>
    <row r="3" spans="1:12" ht="9" customHeight="1">
      <c r="A3" s="74"/>
      <c r="B3" s="74"/>
      <c r="C3" s="74"/>
      <c r="D3" s="74"/>
      <c r="E3" s="74"/>
      <c r="F3" s="74"/>
      <c r="G3" s="74"/>
      <c r="H3" s="74"/>
      <c r="I3" s="74"/>
      <c r="J3" s="74"/>
      <c r="K3" s="74"/>
      <c r="L3" s="74"/>
    </row>
    <row r="4" spans="1:12" ht="25.5">
      <c r="A4" s="74" t="s">
        <v>982</v>
      </c>
      <c r="B4" s="74"/>
      <c r="C4" s="74"/>
      <c r="D4" s="74"/>
      <c r="E4" s="74"/>
      <c r="F4" s="74"/>
      <c r="G4" s="74"/>
      <c r="H4" s="74"/>
      <c r="I4" s="74"/>
      <c r="J4" s="74"/>
      <c r="K4" s="74"/>
      <c r="L4" s="74"/>
    </row>
    <row r="5" spans="1:12" ht="25.5">
      <c r="A5" s="74" t="s">
        <v>994</v>
      </c>
      <c r="B5" s="74"/>
      <c r="C5" s="74"/>
      <c r="D5" s="74"/>
      <c r="E5" s="74"/>
      <c r="F5" s="74"/>
      <c r="G5" s="74"/>
      <c r="H5" s="74"/>
      <c r="I5" s="74"/>
      <c r="J5" s="74"/>
      <c r="K5" s="74"/>
      <c r="L5" s="74"/>
    </row>
    <row r="6" spans="1:12" ht="25.5">
      <c r="A6" s="74" t="s">
        <v>995</v>
      </c>
      <c r="B6" s="74"/>
      <c r="C6" s="74"/>
      <c r="D6" s="74"/>
      <c r="E6" s="74"/>
      <c r="F6" s="74"/>
      <c r="G6" s="131">
        <f>E469+G469</f>
        <v>0</v>
      </c>
      <c r="H6" s="74"/>
      <c r="I6" s="131">
        <f>E469+G469+I469</f>
        <v>0</v>
      </c>
      <c r="J6" s="74"/>
      <c r="K6" s="74"/>
      <c r="L6" s="74"/>
    </row>
    <row r="7" spans="1:12" ht="22.5" customHeight="1">
      <c r="A7" s="75"/>
      <c r="B7" s="75"/>
      <c r="C7" s="75"/>
      <c r="D7" s="75"/>
      <c r="E7" s="97"/>
      <c r="F7" s="97"/>
      <c r="G7" s="132" t="s">
        <v>1421</v>
      </c>
      <c r="H7" s="97"/>
      <c r="I7" s="97" t="s">
        <v>1422</v>
      </c>
      <c r="J7" s="97"/>
      <c r="K7" s="97"/>
      <c r="L7" s="97"/>
    </row>
    <row r="8" spans="1:27" ht="52.5" customHeight="1">
      <c r="A8" s="6" t="s">
        <v>0</v>
      </c>
      <c r="B8" s="184" t="s">
        <v>1407</v>
      </c>
      <c r="C8" s="7"/>
      <c r="D8" s="8" t="s">
        <v>3</v>
      </c>
      <c r="E8" s="239" t="s">
        <v>1426</v>
      </c>
      <c r="F8" s="240"/>
      <c r="G8" s="239" t="s">
        <v>1427</v>
      </c>
      <c r="H8" s="240"/>
      <c r="I8" s="239" t="s">
        <v>1428</v>
      </c>
      <c r="J8" s="240"/>
      <c r="K8" s="248" t="s">
        <v>1432</v>
      </c>
      <c r="L8" s="249"/>
      <c r="AA8" s="8" t="s">
        <v>3</v>
      </c>
    </row>
    <row r="9" spans="1:27" ht="60" customHeight="1">
      <c r="A9" s="9"/>
      <c r="B9" s="185"/>
      <c r="C9" s="11" t="s">
        <v>6</v>
      </c>
      <c r="D9" s="12" t="s">
        <v>1052</v>
      </c>
      <c r="E9" s="117" t="s">
        <v>1406</v>
      </c>
      <c r="F9" s="118" t="s">
        <v>10</v>
      </c>
      <c r="G9" s="117" t="s">
        <v>1406</v>
      </c>
      <c r="H9" s="118" t="s">
        <v>10</v>
      </c>
      <c r="I9" s="117" t="s">
        <v>1406</v>
      </c>
      <c r="J9" s="118" t="s">
        <v>10</v>
      </c>
      <c r="K9" s="117" t="s">
        <v>1406</v>
      </c>
      <c r="L9" s="118" t="s">
        <v>10</v>
      </c>
      <c r="M9" s="117" t="s">
        <v>1406</v>
      </c>
      <c r="N9" s="118" t="s">
        <v>10</v>
      </c>
      <c r="AA9" s="12" t="s">
        <v>971</v>
      </c>
    </row>
    <row r="10" spans="1:14" ht="32.25" customHeight="1">
      <c r="A10" s="64">
        <v>1</v>
      </c>
      <c r="B10" s="63" t="s">
        <v>934</v>
      </c>
      <c r="C10" s="16"/>
      <c r="D10" s="12"/>
      <c r="E10" s="15"/>
      <c r="F10" s="15"/>
      <c r="G10" s="15"/>
      <c r="H10" s="15"/>
      <c r="I10" s="15"/>
      <c r="J10" s="142"/>
      <c r="K10" s="142"/>
      <c r="L10" s="142"/>
      <c r="M10" s="15"/>
      <c r="N10" s="15"/>
    </row>
    <row r="11" spans="1:27" s="109" customFormat="1" ht="66">
      <c r="A11" s="104">
        <v>1</v>
      </c>
      <c r="B11" s="38" t="s">
        <v>1085</v>
      </c>
      <c r="C11" s="116" t="s">
        <v>13</v>
      </c>
      <c r="D11" s="20">
        <v>8</v>
      </c>
      <c r="E11" s="21">
        <v>18</v>
      </c>
      <c r="F11" s="21">
        <f aca="true" t="shared" si="0" ref="F11:F42">E11*D11</f>
        <v>144</v>
      </c>
      <c r="G11" s="21">
        <v>10</v>
      </c>
      <c r="H11" s="21">
        <f aca="true" t="shared" si="1" ref="H11:H42">G11*D11</f>
        <v>80</v>
      </c>
      <c r="I11" s="21">
        <v>14</v>
      </c>
      <c r="J11" s="143">
        <f aca="true" t="shared" si="2" ref="J11:J42">I11*D11</f>
        <v>112</v>
      </c>
      <c r="K11" s="143">
        <v>10</v>
      </c>
      <c r="L11" s="143">
        <f>K11*D11</f>
        <v>80</v>
      </c>
      <c r="M11" s="147">
        <f>E11+G11+I11+K11</f>
        <v>52</v>
      </c>
      <c r="N11" s="118">
        <f>M11*D11</f>
        <v>416</v>
      </c>
      <c r="AA11" s="109">
        <v>9.45</v>
      </c>
    </row>
    <row r="12" spans="1:27" s="109" customFormat="1" ht="49.5">
      <c r="A12" s="104">
        <v>2</v>
      </c>
      <c r="B12" s="25" t="s">
        <v>1367</v>
      </c>
      <c r="C12" s="116" t="s">
        <v>1094</v>
      </c>
      <c r="D12" s="20">
        <v>27.23</v>
      </c>
      <c r="E12" s="21"/>
      <c r="F12" s="21">
        <f t="shared" si="0"/>
        <v>0</v>
      </c>
      <c r="G12" s="21"/>
      <c r="H12" s="21">
        <f t="shared" si="1"/>
        <v>0</v>
      </c>
      <c r="I12" s="21"/>
      <c r="J12" s="143">
        <f t="shared" si="2"/>
        <v>0</v>
      </c>
      <c r="K12" s="143"/>
      <c r="L12" s="143">
        <f aca="true" t="shared" si="3" ref="L12:L75">K12*D12</f>
        <v>0</v>
      </c>
      <c r="M12" s="147">
        <f aca="true" t="shared" si="4" ref="M12:M75">E12+G12+I12+K12</f>
        <v>0</v>
      </c>
      <c r="N12" s="118">
        <f aca="true" t="shared" si="5" ref="N12:N75">M12*D12</f>
        <v>0</v>
      </c>
      <c r="AA12" s="109">
        <v>23.89</v>
      </c>
    </row>
    <row r="13" spans="1:27" ht="33">
      <c r="A13" s="17">
        <v>3</v>
      </c>
      <c r="B13" s="24" t="s">
        <v>1411</v>
      </c>
      <c r="C13" s="19" t="s">
        <v>1094</v>
      </c>
      <c r="D13" s="26">
        <v>5.4</v>
      </c>
      <c r="E13" s="21">
        <v>56</v>
      </c>
      <c r="F13" s="21">
        <f t="shared" si="0"/>
        <v>302.40000000000003</v>
      </c>
      <c r="G13" s="21">
        <v>27</v>
      </c>
      <c r="H13" s="21">
        <f t="shared" si="1"/>
        <v>145.8</v>
      </c>
      <c r="I13" s="21">
        <v>30</v>
      </c>
      <c r="J13" s="143">
        <f t="shared" si="2"/>
        <v>162</v>
      </c>
      <c r="K13" s="143">
        <v>20</v>
      </c>
      <c r="L13" s="143">
        <f t="shared" si="3"/>
        <v>108</v>
      </c>
      <c r="M13" s="147">
        <f t="shared" si="4"/>
        <v>133</v>
      </c>
      <c r="N13" s="118">
        <f t="shared" si="5"/>
        <v>718.2</v>
      </c>
      <c r="AA13" s="72">
        <v>4.56</v>
      </c>
    </row>
    <row r="14" spans="1:14" ht="33">
      <c r="A14" s="17">
        <v>4</v>
      </c>
      <c r="B14" s="24" t="s">
        <v>1410</v>
      </c>
      <c r="C14" s="19" t="s">
        <v>1094</v>
      </c>
      <c r="D14" s="26">
        <v>7.4</v>
      </c>
      <c r="E14" s="21"/>
      <c r="F14" s="21">
        <f t="shared" si="0"/>
        <v>0</v>
      </c>
      <c r="G14" s="21"/>
      <c r="H14" s="21">
        <f t="shared" si="1"/>
        <v>0</v>
      </c>
      <c r="I14" s="21"/>
      <c r="J14" s="143">
        <f t="shared" si="2"/>
        <v>0</v>
      </c>
      <c r="K14" s="143">
        <v>150</v>
      </c>
      <c r="L14" s="143">
        <f t="shared" si="3"/>
        <v>1110</v>
      </c>
      <c r="M14" s="147">
        <f t="shared" si="4"/>
        <v>150</v>
      </c>
      <c r="N14" s="118">
        <f t="shared" si="5"/>
        <v>1110</v>
      </c>
    </row>
    <row r="15" spans="1:27" ht="33">
      <c r="A15" s="17">
        <v>5</v>
      </c>
      <c r="B15" s="24" t="s">
        <v>1368</v>
      </c>
      <c r="C15" s="19" t="s">
        <v>1094</v>
      </c>
      <c r="D15" s="26">
        <v>10.89</v>
      </c>
      <c r="E15" s="21">
        <v>18</v>
      </c>
      <c r="F15" s="21">
        <f t="shared" si="0"/>
        <v>196.02</v>
      </c>
      <c r="G15" s="21">
        <v>10</v>
      </c>
      <c r="H15" s="21">
        <f t="shared" si="1"/>
        <v>108.9</v>
      </c>
      <c r="I15" s="21">
        <v>14</v>
      </c>
      <c r="J15" s="143">
        <f t="shared" si="2"/>
        <v>152.46</v>
      </c>
      <c r="K15" s="143">
        <v>10</v>
      </c>
      <c r="L15" s="143">
        <f t="shared" si="3"/>
        <v>108.9</v>
      </c>
      <c r="M15" s="147">
        <f t="shared" si="4"/>
        <v>52</v>
      </c>
      <c r="N15" s="118">
        <f t="shared" si="5"/>
        <v>566.28</v>
      </c>
      <c r="AA15" s="72">
        <v>11.55</v>
      </c>
    </row>
    <row r="16" spans="1:27" ht="33">
      <c r="A16" s="17">
        <v>6</v>
      </c>
      <c r="B16" s="24" t="s">
        <v>1369</v>
      </c>
      <c r="C16" s="19" t="s">
        <v>1094</v>
      </c>
      <c r="D16" s="26">
        <v>0.95</v>
      </c>
      <c r="E16" s="21">
        <v>23</v>
      </c>
      <c r="F16" s="21">
        <f t="shared" si="0"/>
        <v>21.849999999999998</v>
      </c>
      <c r="G16" s="21">
        <v>11</v>
      </c>
      <c r="H16" s="21">
        <f t="shared" si="1"/>
        <v>10.45</v>
      </c>
      <c r="I16" s="21">
        <v>14</v>
      </c>
      <c r="J16" s="143">
        <f t="shared" si="2"/>
        <v>13.299999999999999</v>
      </c>
      <c r="K16" s="143">
        <v>10</v>
      </c>
      <c r="L16" s="143">
        <f t="shared" si="3"/>
        <v>9.5</v>
      </c>
      <c r="M16" s="147">
        <f t="shared" si="4"/>
        <v>58</v>
      </c>
      <c r="N16" s="118">
        <f t="shared" si="5"/>
        <v>55.099999999999994</v>
      </c>
      <c r="AA16" s="72">
        <v>1.09</v>
      </c>
    </row>
    <row r="17" spans="1:14" ht="33">
      <c r="A17" s="17">
        <v>7</v>
      </c>
      <c r="B17" s="24" t="s">
        <v>1409</v>
      </c>
      <c r="C17" s="19" t="s">
        <v>1094</v>
      </c>
      <c r="D17" s="26">
        <v>1.15</v>
      </c>
      <c r="E17" s="21"/>
      <c r="F17" s="21">
        <f t="shared" si="0"/>
        <v>0</v>
      </c>
      <c r="G17" s="21"/>
      <c r="H17" s="21">
        <f t="shared" si="1"/>
        <v>0</v>
      </c>
      <c r="I17" s="21"/>
      <c r="J17" s="143">
        <f t="shared" si="2"/>
        <v>0</v>
      </c>
      <c r="K17" s="143"/>
      <c r="L17" s="143">
        <f t="shared" si="3"/>
        <v>0</v>
      </c>
      <c r="M17" s="147">
        <f t="shared" si="4"/>
        <v>0</v>
      </c>
      <c r="N17" s="118">
        <f t="shared" si="5"/>
        <v>0</v>
      </c>
    </row>
    <row r="18" spans="1:27" ht="33">
      <c r="A18" s="17">
        <v>8</v>
      </c>
      <c r="B18" s="24" t="s">
        <v>1095</v>
      </c>
      <c r="C18" s="19" t="s">
        <v>1094</v>
      </c>
      <c r="D18" s="26">
        <v>8.15</v>
      </c>
      <c r="E18" s="21">
        <v>12</v>
      </c>
      <c r="F18" s="21">
        <f t="shared" si="0"/>
        <v>97.80000000000001</v>
      </c>
      <c r="G18" s="21">
        <v>6</v>
      </c>
      <c r="H18" s="21">
        <f t="shared" si="1"/>
        <v>48.900000000000006</v>
      </c>
      <c r="I18" s="21">
        <v>8</v>
      </c>
      <c r="J18" s="143">
        <f t="shared" si="2"/>
        <v>65.2</v>
      </c>
      <c r="K18" s="143">
        <v>10</v>
      </c>
      <c r="L18" s="143">
        <f t="shared" si="3"/>
        <v>81.5</v>
      </c>
      <c r="M18" s="147">
        <f t="shared" si="4"/>
        <v>36</v>
      </c>
      <c r="N18" s="118">
        <f t="shared" si="5"/>
        <v>293.40000000000003</v>
      </c>
      <c r="AA18" s="72">
        <v>5.41</v>
      </c>
    </row>
    <row r="19" spans="1:27" s="109" customFormat="1" ht="33">
      <c r="A19" s="104">
        <v>9</v>
      </c>
      <c r="B19" s="25" t="s">
        <v>1096</v>
      </c>
      <c r="C19" s="116" t="s">
        <v>1094</v>
      </c>
      <c r="D19" s="20">
        <v>6.72</v>
      </c>
      <c r="E19" s="21">
        <v>40</v>
      </c>
      <c r="F19" s="21">
        <f t="shared" si="0"/>
        <v>268.8</v>
      </c>
      <c r="G19" s="21">
        <v>8</v>
      </c>
      <c r="H19" s="21">
        <f t="shared" si="1"/>
        <v>53.76</v>
      </c>
      <c r="I19" s="21">
        <v>13</v>
      </c>
      <c r="J19" s="143">
        <f t="shared" si="2"/>
        <v>87.36</v>
      </c>
      <c r="K19" s="143">
        <v>10</v>
      </c>
      <c r="L19" s="143">
        <f t="shared" si="3"/>
        <v>67.2</v>
      </c>
      <c r="M19" s="147">
        <f t="shared" si="4"/>
        <v>71</v>
      </c>
      <c r="N19" s="118">
        <f t="shared" si="5"/>
        <v>477.12</v>
      </c>
      <c r="AA19" s="109">
        <v>6.34</v>
      </c>
    </row>
    <row r="20" spans="1:27" ht="33">
      <c r="A20" s="17">
        <v>10</v>
      </c>
      <c r="B20" s="24" t="s">
        <v>1097</v>
      </c>
      <c r="C20" s="19" t="s">
        <v>1094</v>
      </c>
      <c r="D20" s="26">
        <v>7.1</v>
      </c>
      <c r="E20" s="21"/>
      <c r="F20" s="21">
        <f t="shared" si="0"/>
        <v>0</v>
      </c>
      <c r="G20" s="21"/>
      <c r="H20" s="21">
        <f t="shared" si="1"/>
        <v>0</v>
      </c>
      <c r="I20" s="21"/>
      <c r="J20" s="143">
        <f t="shared" si="2"/>
        <v>0</v>
      </c>
      <c r="K20" s="143">
        <v>5</v>
      </c>
      <c r="L20" s="143">
        <f t="shared" si="3"/>
        <v>35.5</v>
      </c>
      <c r="M20" s="147">
        <f t="shared" si="4"/>
        <v>5</v>
      </c>
      <c r="N20" s="118">
        <f t="shared" si="5"/>
        <v>35.5</v>
      </c>
      <c r="AA20" s="72">
        <v>6.04</v>
      </c>
    </row>
    <row r="21" spans="1:27" s="109" customFormat="1" ht="33">
      <c r="A21" s="104">
        <v>11</v>
      </c>
      <c r="B21" s="25" t="s">
        <v>1098</v>
      </c>
      <c r="C21" s="116" t="s">
        <v>1094</v>
      </c>
      <c r="D21" s="20">
        <v>7.71</v>
      </c>
      <c r="E21" s="21">
        <v>8</v>
      </c>
      <c r="F21" s="21">
        <f t="shared" si="0"/>
        <v>61.68</v>
      </c>
      <c r="G21" s="21">
        <v>3</v>
      </c>
      <c r="H21" s="21">
        <f t="shared" si="1"/>
        <v>23.13</v>
      </c>
      <c r="I21" s="21">
        <v>4</v>
      </c>
      <c r="J21" s="143">
        <f t="shared" si="2"/>
        <v>30.84</v>
      </c>
      <c r="K21" s="143"/>
      <c r="L21" s="143">
        <f t="shared" si="3"/>
        <v>0</v>
      </c>
      <c r="M21" s="147">
        <f t="shared" si="4"/>
        <v>15</v>
      </c>
      <c r="N21" s="118">
        <f t="shared" si="5"/>
        <v>115.65</v>
      </c>
      <c r="AA21" s="109">
        <v>6.65</v>
      </c>
    </row>
    <row r="22" spans="1:27" ht="33">
      <c r="A22" s="17">
        <v>12</v>
      </c>
      <c r="B22" s="24" t="s">
        <v>1099</v>
      </c>
      <c r="C22" s="19" t="s">
        <v>1094</v>
      </c>
      <c r="D22" s="26">
        <v>7.94</v>
      </c>
      <c r="E22" s="21"/>
      <c r="F22" s="21">
        <f t="shared" si="0"/>
        <v>0</v>
      </c>
      <c r="G22" s="21"/>
      <c r="H22" s="21">
        <f t="shared" si="1"/>
        <v>0</v>
      </c>
      <c r="I22" s="21"/>
      <c r="J22" s="143">
        <f t="shared" si="2"/>
        <v>0</v>
      </c>
      <c r="K22" s="143"/>
      <c r="L22" s="143">
        <f t="shared" si="3"/>
        <v>0</v>
      </c>
      <c r="M22" s="147">
        <f t="shared" si="4"/>
        <v>0</v>
      </c>
      <c r="N22" s="118">
        <f t="shared" si="5"/>
        <v>0</v>
      </c>
      <c r="AA22" s="72">
        <v>6.44</v>
      </c>
    </row>
    <row r="23" spans="1:27" ht="33">
      <c r="A23" s="17">
        <v>13</v>
      </c>
      <c r="B23" s="28" t="s">
        <v>1100</v>
      </c>
      <c r="C23" s="19" t="s">
        <v>1094</v>
      </c>
      <c r="D23" s="26">
        <v>2.77</v>
      </c>
      <c r="E23" s="21">
        <v>11</v>
      </c>
      <c r="F23" s="21">
        <f t="shared" si="0"/>
        <v>30.47</v>
      </c>
      <c r="G23" s="21">
        <v>1</v>
      </c>
      <c r="H23" s="21">
        <f t="shared" si="1"/>
        <v>2.77</v>
      </c>
      <c r="I23" s="21"/>
      <c r="J23" s="143">
        <f t="shared" si="2"/>
        <v>0</v>
      </c>
      <c r="K23" s="143">
        <v>20</v>
      </c>
      <c r="L23" s="143">
        <f t="shared" si="3"/>
        <v>55.4</v>
      </c>
      <c r="M23" s="147">
        <f t="shared" si="4"/>
        <v>32</v>
      </c>
      <c r="N23" s="118">
        <f t="shared" si="5"/>
        <v>88.64</v>
      </c>
      <c r="AA23" s="72">
        <v>2.63</v>
      </c>
    </row>
    <row r="24" spans="1:27" ht="33">
      <c r="A24" s="17">
        <v>14</v>
      </c>
      <c r="B24" s="28" t="s">
        <v>36</v>
      </c>
      <c r="C24" s="19" t="s">
        <v>1094</v>
      </c>
      <c r="D24" s="26">
        <v>4.08</v>
      </c>
      <c r="E24" s="21"/>
      <c r="F24" s="21">
        <f t="shared" si="0"/>
        <v>0</v>
      </c>
      <c r="G24" s="21"/>
      <c r="H24" s="21">
        <f t="shared" si="1"/>
        <v>0</v>
      </c>
      <c r="I24" s="21"/>
      <c r="J24" s="143">
        <f t="shared" si="2"/>
        <v>0</v>
      </c>
      <c r="K24" s="143"/>
      <c r="L24" s="143">
        <f t="shared" si="3"/>
        <v>0</v>
      </c>
      <c r="M24" s="147">
        <f t="shared" si="4"/>
        <v>0</v>
      </c>
      <c r="N24" s="118">
        <f t="shared" si="5"/>
        <v>0</v>
      </c>
      <c r="AA24" s="72">
        <v>6.300000000000001</v>
      </c>
    </row>
    <row r="25" spans="1:27" ht="33">
      <c r="A25" s="17">
        <v>15</v>
      </c>
      <c r="B25" s="24" t="s">
        <v>1101</v>
      </c>
      <c r="C25" s="19" t="s">
        <v>1094</v>
      </c>
      <c r="D25" s="26">
        <v>9.72</v>
      </c>
      <c r="E25" s="21"/>
      <c r="F25" s="21">
        <f t="shared" si="0"/>
        <v>0</v>
      </c>
      <c r="G25" s="21"/>
      <c r="H25" s="21">
        <f t="shared" si="1"/>
        <v>0</v>
      </c>
      <c r="I25" s="21"/>
      <c r="J25" s="143">
        <f t="shared" si="2"/>
        <v>0</v>
      </c>
      <c r="K25" s="143"/>
      <c r="L25" s="143">
        <f t="shared" si="3"/>
        <v>0</v>
      </c>
      <c r="M25" s="147">
        <f t="shared" si="4"/>
        <v>0</v>
      </c>
      <c r="N25" s="118">
        <f t="shared" si="5"/>
        <v>0</v>
      </c>
      <c r="AA25" s="72">
        <v>14.7</v>
      </c>
    </row>
    <row r="26" spans="1:14" ht="33">
      <c r="A26" s="17">
        <v>16</v>
      </c>
      <c r="B26" s="24" t="s">
        <v>1086</v>
      </c>
      <c r="C26" s="19" t="s">
        <v>13</v>
      </c>
      <c r="D26" s="26">
        <v>51.24</v>
      </c>
      <c r="E26" s="21"/>
      <c r="F26" s="21">
        <f t="shared" si="0"/>
        <v>0</v>
      </c>
      <c r="G26" s="21"/>
      <c r="H26" s="21">
        <f t="shared" si="1"/>
        <v>0</v>
      </c>
      <c r="I26" s="21"/>
      <c r="J26" s="143">
        <f t="shared" si="2"/>
        <v>0</v>
      </c>
      <c r="K26" s="143"/>
      <c r="L26" s="143">
        <f t="shared" si="3"/>
        <v>0</v>
      </c>
      <c r="M26" s="147">
        <f t="shared" si="4"/>
        <v>0</v>
      </c>
      <c r="N26" s="118">
        <f t="shared" si="5"/>
        <v>0</v>
      </c>
    </row>
    <row r="27" spans="1:27" ht="33">
      <c r="A27" s="17">
        <v>17</v>
      </c>
      <c r="B27" s="24" t="s">
        <v>1087</v>
      </c>
      <c r="C27" s="19" t="s">
        <v>13</v>
      </c>
      <c r="D27" s="26">
        <v>57.5</v>
      </c>
      <c r="E27" s="21"/>
      <c r="F27" s="21">
        <f t="shared" si="0"/>
        <v>0</v>
      </c>
      <c r="G27" s="21"/>
      <c r="H27" s="21">
        <f t="shared" si="1"/>
        <v>0</v>
      </c>
      <c r="I27" s="21"/>
      <c r="J27" s="143">
        <f t="shared" si="2"/>
        <v>0</v>
      </c>
      <c r="K27" s="143"/>
      <c r="L27" s="143">
        <f t="shared" si="3"/>
        <v>0</v>
      </c>
      <c r="M27" s="147">
        <f t="shared" si="4"/>
        <v>0</v>
      </c>
      <c r="N27" s="118">
        <f t="shared" si="5"/>
        <v>0</v>
      </c>
      <c r="AA27" s="72">
        <v>73.5</v>
      </c>
    </row>
    <row r="28" spans="1:27" ht="33">
      <c r="A28" s="17">
        <v>18</v>
      </c>
      <c r="B28" s="24" t="s">
        <v>1088</v>
      </c>
      <c r="C28" s="19" t="s">
        <v>13</v>
      </c>
      <c r="D28" s="26">
        <v>67.36</v>
      </c>
      <c r="E28" s="21"/>
      <c r="F28" s="21">
        <f t="shared" si="0"/>
        <v>0</v>
      </c>
      <c r="G28" s="21"/>
      <c r="H28" s="21">
        <f t="shared" si="1"/>
        <v>0</v>
      </c>
      <c r="I28" s="21"/>
      <c r="J28" s="143">
        <f t="shared" si="2"/>
        <v>0</v>
      </c>
      <c r="K28" s="143"/>
      <c r="L28" s="143">
        <f t="shared" si="3"/>
        <v>0</v>
      </c>
      <c r="M28" s="147">
        <f t="shared" si="4"/>
        <v>0</v>
      </c>
      <c r="N28" s="118">
        <f t="shared" si="5"/>
        <v>0</v>
      </c>
      <c r="AA28" s="72">
        <v>52.5</v>
      </c>
    </row>
    <row r="29" spans="1:27" ht="33">
      <c r="A29" s="17">
        <v>19</v>
      </c>
      <c r="B29" s="24" t="s">
        <v>1089</v>
      </c>
      <c r="C29" s="19" t="s">
        <v>13</v>
      </c>
      <c r="D29" s="26">
        <v>73.66</v>
      </c>
      <c r="E29" s="21">
        <v>1</v>
      </c>
      <c r="F29" s="21">
        <f t="shared" si="0"/>
        <v>73.66</v>
      </c>
      <c r="G29" s="21">
        <v>1</v>
      </c>
      <c r="H29" s="21">
        <f t="shared" si="1"/>
        <v>73.66</v>
      </c>
      <c r="I29" s="21">
        <v>1</v>
      </c>
      <c r="J29" s="143">
        <f t="shared" si="2"/>
        <v>73.66</v>
      </c>
      <c r="K29" s="143"/>
      <c r="L29" s="143">
        <f t="shared" si="3"/>
        <v>0</v>
      </c>
      <c r="M29" s="147">
        <f t="shared" si="4"/>
        <v>3</v>
      </c>
      <c r="N29" s="118">
        <f t="shared" si="5"/>
        <v>220.98</v>
      </c>
      <c r="AA29" s="72">
        <v>58.01</v>
      </c>
    </row>
    <row r="30" spans="1:27" ht="33">
      <c r="A30" s="17">
        <v>20</v>
      </c>
      <c r="B30" s="24" t="s">
        <v>1090</v>
      </c>
      <c r="C30" s="19" t="s">
        <v>13</v>
      </c>
      <c r="D30" s="26">
        <v>88.87</v>
      </c>
      <c r="E30" s="21"/>
      <c r="F30" s="21">
        <f t="shared" si="0"/>
        <v>0</v>
      </c>
      <c r="G30" s="21"/>
      <c r="H30" s="21">
        <f t="shared" si="1"/>
        <v>0</v>
      </c>
      <c r="I30" s="21"/>
      <c r="J30" s="143">
        <f t="shared" si="2"/>
        <v>0</v>
      </c>
      <c r="K30" s="143"/>
      <c r="L30" s="143">
        <f t="shared" si="3"/>
        <v>0</v>
      </c>
      <c r="M30" s="147">
        <f t="shared" si="4"/>
        <v>0</v>
      </c>
      <c r="N30" s="118">
        <f t="shared" si="5"/>
        <v>0</v>
      </c>
      <c r="AA30" s="72">
        <v>84</v>
      </c>
    </row>
    <row r="31" spans="1:27" ht="33">
      <c r="A31" s="17">
        <v>21</v>
      </c>
      <c r="B31" s="30" t="s">
        <v>1370</v>
      </c>
      <c r="C31" s="19" t="s">
        <v>1094</v>
      </c>
      <c r="D31" s="26">
        <v>4.67</v>
      </c>
      <c r="E31" s="21">
        <v>11</v>
      </c>
      <c r="F31" s="21">
        <f t="shared" si="0"/>
        <v>51.37</v>
      </c>
      <c r="G31" s="21">
        <v>3</v>
      </c>
      <c r="H31" s="21">
        <f t="shared" si="1"/>
        <v>14.01</v>
      </c>
      <c r="I31" s="21">
        <v>3</v>
      </c>
      <c r="J31" s="143">
        <f t="shared" si="2"/>
        <v>14.01</v>
      </c>
      <c r="K31" s="143">
        <v>20</v>
      </c>
      <c r="L31" s="143">
        <f t="shared" si="3"/>
        <v>93.4</v>
      </c>
      <c r="M31" s="147">
        <f t="shared" si="4"/>
        <v>37</v>
      </c>
      <c r="N31" s="118">
        <f t="shared" si="5"/>
        <v>172.79</v>
      </c>
      <c r="AA31" s="72">
        <v>4.35</v>
      </c>
    </row>
    <row r="32" spans="1:27" ht="33">
      <c r="A32" s="17">
        <v>22</v>
      </c>
      <c r="B32" s="30" t="s">
        <v>1371</v>
      </c>
      <c r="C32" s="19" t="s">
        <v>1094</v>
      </c>
      <c r="D32" s="26">
        <v>2.99</v>
      </c>
      <c r="E32" s="21">
        <v>11</v>
      </c>
      <c r="F32" s="21">
        <f t="shared" si="0"/>
        <v>32.89</v>
      </c>
      <c r="G32" s="21">
        <v>3</v>
      </c>
      <c r="H32" s="21">
        <f t="shared" si="1"/>
        <v>8.97</v>
      </c>
      <c r="I32" s="21">
        <v>3</v>
      </c>
      <c r="J32" s="143">
        <f t="shared" si="2"/>
        <v>8.97</v>
      </c>
      <c r="K32" s="143">
        <v>20</v>
      </c>
      <c r="L32" s="143">
        <f t="shared" si="3"/>
        <v>59.800000000000004</v>
      </c>
      <c r="M32" s="147">
        <f t="shared" si="4"/>
        <v>37</v>
      </c>
      <c r="N32" s="118">
        <f t="shared" si="5"/>
        <v>110.63000000000001</v>
      </c>
      <c r="AA32" s="72">
        <v>10.53</v>
      </c>
    </row>
    <row r="33" spans="1:27" ht="33">
      <c r="A33" s="17">
        <v>23</v>
      </c>
      <c r="B33" s="30" t="s">
        <v>1372</v>
      </c>
      <c r="C33" s="19" t="s">
        <v>1094</v>
      </c>
      <c r="D33" s="26">
        <v>13.42</v>
      </c>
      <c r="E33" s="21">
        <v>8</v>
      </c>
      <c r="F33" s="21">
        <f t="shared" si="0"/>
        <v>107.36</v>
      </c>
      <c r="G33" s="21">
        <v>2</v>
      </c>
      <c r="H33" s="21">
        <f t="shared" si="1"/>
        <v>26.84</v>
      </c>
      <c r="I33" s="21">
        <v>6</v>
      </c>
      <c r="J33" s="143">
        <f t="shared" si="2"/>
        <v>80.52</v>
      </c>
      <c r="K33" s="143">
        <v>8</v>
      </c>
      <c r="L33" s="143">
        <f t="shared" si="3"/>
        <v>107.36</v>
      </c>
      <c r="M33" s="147">
        <f t="shared" si="4"/>
        <v>24</v>
      </c>
      <c r="N33" s="118">
        <f t="shared" si="5"/>
        <v>322.08</v>
      </c>
      <c r="AA33" s="72">
        <v>10.5</v>
      </c>
    </row>
    <row r="34" spans="1:27" ht="49.5">
      <c r="A34" s="17">
        <v>24</v>
      </c>
      <c r="B34" s="30" t="s">
        <v>975</v>
      </c>
      <c r="C34" s="19" t="s">
        <v>1094</v>
      </c>
      <c r="D34" s="26">
        <v>5.79</v>
      </c>
      <c r="E34" s="21"/>
      <c r="F34" s="21">
        <f t="shared" si="0"/>
        <v>0</v>
      </c>
      <c r="G34" s="21"/>
      <c r="H34" s="21">
        <f t="shared" si="1"/>
        <v>0</v>
      </c>
      <c r="I34" s="21"/>
      <c r="J34" s="143">
        <f t="shared" si="2"/>
        <v>0</v>
      </c>
      <c r="K34" s="143"/>
      <c r="L34" s="143">
        <f t="shared" si="3"/>
        <v>0</v>
      </c>
      <c r="M34" s="147">
        <f t="shared" si="4"/>
        <v>0</v>
      </c>
      <c r="N34" s="118">
        <f t="shared" si="5"/>
        <v>0</v>
      </c>
      <c r="AA34" s="72">
        <v>5.72</v>
      </c>
    </row>
    <row r="35" spans="1:27" ht="49.5">
      <c r="A35" s="17">
        <v>25</v>
      </c>
      <c r="B35" s="28" t="s">
        <v>47</v>
      </c>
      <c r="C35" s="19" t="s">
        <v>13</v>
      </c>
      <c r="D35" s="26">
        <v>9.7</v>
      </c>
      <c r="E35" s="21"/>
      <c r="F35" s="21">
        <f t="shared" si="0"/>
        <v>0</v>
      </c>
      <c r="G35" s="21"/>
      <c r="H35" s="21">
        <f t="shared" si="1"/>
        <v>0</v>
      </c>
      <c r="I35" s="21"/>
      <c r="J35" s="143">
        <f t="shared" si="2"/>
        <v>0</v>
      </c>
      <c r="K35" s="143"/>
      <c r="L35" s="143">
        <f t="shared" si="3"/>
        <v>0</v>
      </c>
      <c r="M35" s="147">
        <f t="shared" si="4"/>
        <v>0</v>
      </c>
      <c r="N35" s="118">
        <f t="shared" si="5"/>
        <v>0</v>
      </c>
      <c r="AA35" s="72">
        <v>8.4</v>
      </c>
    </row>
    <row r="36" spans="1:27" ht="49.5">
      <c r="A36" s="17">
        <v>26</v>
      </c>
      <c r="B36" s="28" t="s">
        <v>48</v>
      </c>
      <c r="C36" s="19" t="s">
        <v>13</v>
      </c>
      <c r="D36" s="26">
        <v>6.36</v>
      </c>
      <c r="E36" s="21"/>
      <c r="F36" s="21">
        <f t="shared" si="0"/>
        <v>0</v>
      </c>
      <c r="G36" s="21"/>
      <c r="H36" s="21">
        <f t="shared" si="1"/>
        <v>0</v>
      </c>
      <c r="I36" s="21"/>
      <c r="J36" s="143">
        <f t="shared" si="2"/>
        <v>0</v>
      </c>
      <c r="K36" s="143"/>
      <c r="L36" s="143">
        <f t="shared" si="3"/>
        <v>0</v>
      </c>
      <c r="M36" s="147">
        <f t="shared" si="4"/>
        <v>0</v>
      </c>
      <c r="N36" s="118">
        <f t="shared" si="5"/>
        <v>0</v>
      </c>
      <c r="AA36" s="72">
        <v>5.25</v>
      </c>
    </row>
    <row r="37" spans="1:27" ht="33">
      <c r="A37" s="17">
        <v>27</v>
      </c>
      <c r="B37" s="24" t="s">
        <v>1378</v>
      </c>
      <c r="C37" s="19" t="s">
        <v>1094</v>
      </c>
      <c r="D37" s="26">
        <v>15.4</v>
      </c>
      <c r="E37" s="21"/>
      <c r="F37" s="21">
        <f t="shared" si="0"/>
        <v>0</v>
      </c>
      <c r="G37" s="21"/>
      <c r="H37" s="21">
        <f t="shared" si="1"/>
        <v>0</v>
      </c>
      <c r="I37" s="21"/>
      <c r="J37" s="143">
        <f t="shared" si="2"/>
        <v>0</v>
      </c>
      <c r="K37" s="143"/>
      <c r="L37" s="143">
        <f t="shared" si="3"/>
        <v>0</v>
      </c>
      <c r="M37" s="147">
        <f t="shared" si="4"/>
        <v>0</v>
      </c>
      <c r="N37" s="118">
        <f t="shared" si="5"/>
        <v>0</v>
      </c>
      <c r="AA37" s="72">
        <v>15.75</v>
      </c>
    </row>
    <row r="38" spans="1:14" ht="45" customHeight="1">
      <c r="A38" s="17">
        <v>28</v>
      </c>
      <c r="B38" s="24" t="s">
        <v>1379</v>
      </c>
      <c r="C38" s="19" t="s">
        <v>1094</v>
      </c>
      <c r="D38" s="26">
        <v>4.49</v>
      </c>
      <c r="E38" s="21"/>
      <c r="F38" s="21">
        <f t="shared" si="0"/>
        <v>0</v>
      </c>
      <c r="G38" s="21"/>
      <c r="H38" s="21">
        <f t="shared" si="1"/>
        <v>0</v>
      </c>
      <c r="I38" s="21"/>
      <c r="J38" s="143">
        <f t="shared" si="2"/>
        <v>0</v>
      </c>
      <c r="K38" s="143"/>
      <c r="L38" s="143">
        <f t="shared" si="3"/>
        <v>0</v>
      </c>
      <c r="M38" s="147">
        <f t="shared" si="4"/>
        <v>0</v>
      </c>
      <c r="N38" s="118">
        <f t="shared" si="5"/>
        <v>0</v>
      </c>
    </row>
    <row r="39" spans="1:27" ht="49.5">
      <c r="A39" s="17">
        <v>29</v>
      </c>
      <c r="B39" s="30" t="s">
        <v>1373</v>
      </c>
      <c r="C39" s="19" t="s">
        <v>1094</v>
      </c>
      <c r="D39" s="26">
        <v>14.22</v>
      </c>
      <c r="E39" s="21">
        <v>17</v>
      </c>
      <c r="F39" s="21">
        <f t="shared" si="0"/>
        <v>241.74</v>
      </c>
      <c r="G39" s="21">
        <v>2</v>
      </c>
      <c r="H39" s="21">
        <f t="shared" si="1"/>
        <v>28.44</v>
      </c>
      <c r="I39" s="21">
        <v>7</v>
      </c>
      <c r="J39" s="143">
        <f t="shared" si="2"/>
        <v>99.54</v>
      </c>
      <c r="K39" s="143"/>
      <c r="L39" s="143">
        <f t="shared" si="3"/>
        <v>0</v>
      </c>
      <c r="M39" s="147">
        <f t="shared" si="4"/>
        <v>26</v>
      </c>
      <c r="N39" s="118">
        <f t="shared" si="5"/>
        <v>369.72</v>
      </c>
      <c r="AA39" s="72">
        <v>14.78</v>
      </c>
    </row>
    <row r="40" spans="1:27" ht="49.5">
      <c r="A40" s="17">
        <v>30</v>
      </c>
      <c r="B40" s="30" t="s">
        <v>1374</v>
      </c>
      <c r="C40" s="19" t="s">
        <v>13</v>
      </c>
      <c r="D40" s="26">
        <v>23.02</v>
      </c>
      <c r="E40" s="21"/>
      <c r="F40" s="21">
        <f t="shared" si="0"/>
        <v>0</v>
      </c>
      <c r="G40" s="21"/>
      <c r="H40" s="21">
        <f t="shared" si="1"/>
        <v>0</v>
      </c>
      <c r="I40" s="21">
        <v>2</v>
      </c>
      <c r="J40" s="143">
        <f t="shared" si="2"/>
        <v>46.04</v>
      </c>
      <c r="K40" s="143"/>
      <c r="L40" s="143">
        <f t="shared" si="3"/>
        <v>0</v>
      </c>
      <c r="M40" s="147">
        <f t="shared" si="4"/>
        <v>2</v>
      </c>
      <c r="N40" s="118">
        <f t="shared" si="5"/>
        <v>46.04</v>
      </c>
      <c r="AA40" s="72">
        <v>19.93</v>
      </c>
    </row>
    <row r="41" spans="1:27" ht="49.5">
      <c r="A41" s="17">
        <v>31</v>
      </c>
      <c r="B41" s="30" t="s">
        <v>1375</v>
      </c>
      <c r="C41" s="19" t="s">
        <v>1094</v>
      </c>
      <c r="D41" s="26">
        <v>1.53</v>
      </c>
      <c r="E41" s="21">
        <v>1</v>
      </c>
      <c r="F41" s="21">
        <f t="shared" si="0"/>
        <v>1.53</v>
      </c>
      <c r="G41" s="21">
        <v>1</v>
      </c>
      <c r="H41" s="21">
        <f t="shared" si="1"/>
        <v>1.53</v>
      </c>
      <c r="I41" s="21">
        <v>1</v>
      </c>
      <c r="J41" s="143">
        <f t="shared" si="2"/>
        <v>1.53</v>
      </c>
      <c r="K41" s="143"/>
      <c r="L41" s="143">
        <f t="shared" si="3"/>
        <v>0</v>
      </c>
      <c r="M41" s="147">
        <f t="shared" si="4"/>
        <v>3</v>
      </c>
      <c r="N41" s="118">
        <f t="shared" si="5"/>
        <v>4.59</v>
      </c>
      <c r="AA41" s="72">
        <v>1.31</v>
      </c>
    </row>
    <row r="42" spans="1:27" ht="49.5">
      <c r="A42" s="17">
        <v>32</v>
      </c>
      <c r="B42" s="24" t="s">
        <v>55</v>
      </c>
      <c r="C42" s="19" t="s">
        <v>13</v>
      </c>
      <c r="D42" s="26">
        <v>9.24</v>
      </c>
      <c r="E42" s="21"/>
      <c r="F42" s="21">
        <f t="shared" si="0"/>
        <v>0</v>
      </c>
      <c r="G42" s="21"/>
      <c r="H42" s="21">
        <f t="shared" si="1"/>
        <v>0</v>
      </c>
      <c r="I42" s="21"/>
      <c r="J42" s="143">
        <f t="shared" si="2"/>
        <v>0</v>
      </c>
      <c r="K42" s="143"/>
      <c r="L42" s="143">
        <f t="shared" si="3"/>
        <v>0</v>
      </c>
      <c r="M42" s="147">
        <f t="shared" si="4"/>
        <v>0</v>
      </c>
      <c r="N42" s="118">
        <f t="shared" si="5"/>
        <v>0</v>
      </c>
      <c r="AA42" s="72">
        <v>8</v>
      </c>
    </row>
    <row r="43" spans="1:27" ht="49.5">
      <c r="A43" s="17">
        <v>33</v>
      </c>
      <c r="B43" s="30" t="s">
        <v>1376</v>
      </c>
      <c r="C43" s="19" t="s">
        <v>1094</v>
      </c>
      <c r="D43" s="26">
        <v>4.79</v>
      </c>
      <c r="E43" s="21"/>
      <c r="F43" s="21">
        <f aca="true" t="shared" si="6" ref="F43:F74">E43*D43</f>
        <v>0</v>
      </c>
      <c r="G43" s="21"/>
      <c r="H43" s="21">
        <f aca="true" t="shared" si="7" ref="H43:H74">G43*D43</f>
        <v>0</v>
      </c>
      <c r="I43" s="21"/>
      <c r="J43" s="143">
        <f aca="true" t="shared" si="8" ref="J43:J74">I43*D43</f>
        <v>0</v>
      </c>
      <c r="K43" s="143"/>
      <c r="L43" s="143">
        <f t="shared" si="3"/>
        <v>0</v>
      </c>
      <c r="M43" s="147">
        <f t="shared" si="4"/>
        <v>0</v>
      </c>
      <c r="N43" s="118">
        <f t="shared" si="5"/>
        <v>0</v>
      </c>
      <c r="AA43" s="72">
        <v>5.2</v>
      </c>
    </row>
    <row r="44" spans="1:14" ht="49.5">
      <c r="A44" s="17">
        <v>34</v>
      </c>
      <c r="B44" s="30" t="s">
        <v>1377</v>
      </c>
      <c r="C44" s="19" t="s">
        <v>1094</v>
      </c>
      <c r="D44" s="26">
        <v>9.7</v>
      </c>
      <c r="E44" s="21"/>
      <c r="F44" s="21">
        <f t="shared" si="6"/>
        <v>0</v>
      </c>
      <c r="G44" s="21"/>
      <c r="H44" s="21">
        <f t="shared" si="7"/>
        <v>0</v>
      </c>
      <c r="I44" s="21"/>
      <c r="J44" s="143">
        <f t="shared" si="8"/>
        <v>0</v>
      </c>
      <c r="K44" s="143"/>
      <c r="L44" s="143">
        <f t="shared" si="3"/>
        <v>0</v>
      </c>
      <c r="M44" s="147">
        <f t="shared" si="4"/>
        <v>0</v>
      </c>
      <c r="N44" s="118">
        <f t="shared" si="5"/>
        <v>0</v>
      </c>
    </row>
    <row r="45" spans="1:27" ht="49.5">
      <c r="A45" s="17">
        <v>35</v>
      </c>
      <c r="B45" s="30" t="s">
        <v>1380</v>
      </c>
      <c r="C45" s="19" t="s">
        <v>1094</v>
      </c>
      <c r="D45" s="26">
        <v>4.6</v>
      </c>
      <c r="E45" s="21">
        <v>1</v>
      </c>
      <c r="F45" s="21">
        <f t="shared" si="6"/>
        <v>4.6</v>
      </c>
      <c r="G45" s="21">
        <v>1</v>
      </c>
      <c r="H45" s="21">
        <f t="shared" si="7"/>
        <v>4.6</v>
      </c>
      <c r="I45" s="21">
        <v>1</v>
      </c>
      <c r="J45" s="143">
        <f t="shared" si="8"/>
        <v>4.6</v>
      </c>
      <c r="K45" s="143"/>
      <c r="L45" s="143">
        <f t="shared" si="3"/>
        <v>0</v>
      </c>
      <c r="M45" s="147">
        <f t="shared" si="4"/>
        <v>3</v>
      </c>
      <c r="N45" s="118">
        <f t="shared" si="5"/>
        <v>13.799999999999999</v>
      </c>
      <c r="AA45" s="72">
        <v>5.48</v>
      </c>
    </row>
    <row r="46" spans="1:14" ht="16.5">
      <c r="A46" s="17">
        <v>36</v>
      </c>
      <c r="B46" s="28" t="s">
        <v>1091</v>
      </c>
      <c r="C46" s="19" t="s">
        <v>1094</v>
      </c>
      <c r="D46" s="26">
        <v>6.27</v>
      </c>
      <c r="E46" s="21"/>
      <c r="F46" s="21">
        <f t="shared" si="6"/>
        <v>0</v>
      </c>
      <c r="G46" s="21"/>
      <c r="H46" s="21">
        <f t="shared" si="7"/>
        <v>0</v>
      </c>
      <c r="I46" s="21"/>
      <c r="J46" s="143">
        <f t="shared" si="8"/>
        <v>0</v>
      </c>
      <c r="K46" s="143"/>
      <c r="L46" s="143">
        <f t="shared" si="3"/>
        <v>0</v>
      </c>
      <c r="M46" s="147">
        <f t="shared" si="4"/>
        <v>0</v>
      </c>
      <c r="N46" s="118">
        <f t="shared" si="5"/>
        <v>0</v>
      </c>
    </row>
    <row r="47" spans="1:27" ht="16.5">
      <c r="A47" s="17">
        <v>37</v>
      </c>
      <c r="B47" s="28" t="s">
        <v>1092</v>
      </c>
      <c r="C47" s="19" t="s">
        <v>1094</v>
      </c>
      <c r="D47" s="26">
        <v>13.97</v>
      </c>
      <c r="E47" s="21">
        <v>1</v>
      </c>
      <c r="F47" s="21">
        <f t="shared" si="6"/>
        <v>13.97</v>
      </c>
      <c r="G47" s="21">
        <v>1</v>
      </c>
      <c r="H47" s="21">
        <f t="shared" si="7"/>
        <v>13.97</v>
      </c>
      <c r="I47" s="21">
        <v>1</v>
      </c>
      <c r="J47" s="143">
        <f t="shared" si="8"/>
        <v>13.97</v>
      </c>
      <c r="K47" s="143"/>
      <c r="L47" s="143">
        <f t="shared" si="3"/>
        <v>0</v>
      </c>
      <c r="M47" s="147">
        <f t="shared" si="4"/>
        <v>3</v>
      </c>
      <c r="N47" s="118">
        <f t="shared" si="5"/>
        <v>41.910000000000004</v>
      </c>
      <c r="AA47" s="72">
        <v>22.61</v>
      </c>
    </row>
    <row r="48" spans="1:27" ht="33">
      <c r="A48" s="17">
        <v>38</v>
      </c>
      <c r="B48" s="28" t="s">
        <v>1093</v>
      </c>
      <c r="C48" s="19" t="s">
        <v>1094</v>
      </c>
      <c r="D48" s="26">
        <v>18.22</v>
      </c>
      <c r="E48" s="21"/>
      <c r="F48" s="21">
        <f t="shared" si="6"/>
        <v>0</v>
      </c>
      <c r="G48" s="21"/>
      <c r="H48" s="21">
        <f t="shared" si="7"/>
        <v>0</v>
      </c>
      <c r="I48" s="21"/>
      <c r="J48" s="143">
        <f t="shared" si="8"/>
        <v>0</v>
      </c>
      <c r="K48" s="143"/>
      <c r="L48" s="143">
        <f t="shared" si="3"/>
        <v>0</v>
      </c>
      <c r="M48" s="147">
        <f t="shared" si="4"/>
        <v>0</v>
      </c>
      <c r="N48" s="118">
        <f t="shared" si="5"/>
        <v>0</v>
      </c>
      <c r="AA48" s="72">
        <v>9.7</v>
      </c>
    </row>
    <row r="49" spans="1:14" ht="16.5">
      <c r="A49" s="17">
        <v>39</v>
      </c>
      <c r="B49" s="30" t="s">
        <v>1057</v>
      </c>
      <c r="C49" s="19" t="s">
        <v>13</v>
      </c>
      <c r="D49" s="26">
        <v>185.46</v>
      </c>
      <c r="E49" s="21"/>
      <c r="F49" s="21">
        <f t="shared" si="6"/>
        <v>0</v>
      </c>
      <c r="G49" s="21"/>
      <c r="H49" s="21">
        <f t="shared" si="7"/>
        <v>0</v>
      </c>
      <c r="I49" s="21"/>
      <c r="J49" s="143">
        <f t="shared" si="8"/>
        <v>0</v>
      </c>
      <c r="K49" s="143"/>
      <c r="L49" s="143">
        <f t="shared" si="3"/>
        <v>0</v>
      </c>
      <c r="M49" s="147">
        <f t="shared" si="4"/>
        <v>0</v>
      </c>
      <c r="N49" s="118">
        <f t="shared" si="5"/>
        <v>0</v>
      </c>
    </row>
    <row r="50" spans="1:14" ht="16.5">
      <c r="A50" s="17">
        <v>40</v>
      </c>
      <c r="B50" s="30" t="s">
        <v>1058</v>
      </c>
      <c r="C50" s="19" t="s">
        <v>13</v>
      </c>
      <c r="D50" s="26">
        <v>266.93</v>
      </c>
      <c r="E50" s="21">
        <v>30</v>
      </c>
      <c r="F50" s="21">
        <f t="shared" si="6"/>
        <v>8007.900000000001</v>
      </c>
      <c r="G50" s="21">
        <v>9</v>
      </c>
      <c r="H50" s="21">
        <f t="shared" si="7"/>
        <v>2402.37</v>
      </c>
      <c r="I50" s="21">
        <v>17</v>
      </c>
      <c r="J50" s="143">
        <f t="shared" si="8"/>
        <v>4537.81</v>
      </c>
      <c r="K50" s="143">
        <v>28</v>
      </c>
      <c r="L50" s="143">
        <f t="shared" si="3"/>
        <v>7474.04</v>
      </c>
      <c r="M50" s="147">
        <f t="shared" si="4"/>
        <v>84</v>
      </c>
      <c r="N50" s="118">
        <f t="shared" si="5"/>
        <v>22422.12</v>
      </c>
    </row>
    <row r="51" spans="1:14" ht="16.5">
      <c r="A51" s="17">
        <v>41</v>
      </c>
      <c r="B51" s="30" t="s">
        <v>1059</v>
      </c>
      <c r="C51" s="19" t="s">
        <v>13</v>
      </c>
      <c r="D51" s="26">
        <v>383.87</v>
      </c>
      <c r="E51" s="21"/>
      <c r="F51" s="21">
        <f t="shared" si="6"/>
        <v>0</v>
      </c>
      <c r="G51" s="21"/>
      <c r="H51" s="21">
        <f t="shared" si="7"/>
        <v>0</v>
      </c>
      <c r="I51" s="21"/>
      <c r="J51" s="143">
        <f t="shared" si="8"/>
        <v>0</v>
      </c>
      <c r="K51" s="143"/>
      <c r="L51" s="143">
        <f t="shared" si="3"/>
        <v>0</v>
      </c>
      <c r="M51" s="147">
        <f t="shared" si="4"/>
        <v>0</v>
      </c>
      <c r="N51" s="118">
        <f t="shared" si="5"/>
        <v>0</v>
      </c>
    </row>
    <row r="52" spans="1:14" ht="16.5">
      <c r="A52" s="17">
        <v>42</v>
      </c>
      <c r="B52" s="30" t="s">
        <v>1060</v>
      </c>
      <c r="C52" s="19" t="s">
        <v>13</v>
      </c>
      <c r="D52" s="26">
        <v>569.7</v>
      </c>
      <c r="E52" s="21"/>
      <c r="F52" s="21">
        <f t="shared" si="6"/>
        <v>0</v>
      </c>
      <c r="G52" s="21"/>
      <c r="H52" s="21">
        <f t="shared" si="7"/>
        <v>0</v>
      </c>
      <c r="I52" s="21"/>
      <c r="J52" s="143">
        <f t="shared" si="8"/>
        <v>0</v>
      </c>
      <c r="K52" s="143"/>
      <c r="L52" s="143">
        <f t="shared" si="3"/>
        <v>0</v>
      </c>
      <c r="M52" s="147">
        <f t="shared" si="4"/>
        <v>0</v>
      </c>
      <c r="N52" s="118">
        <f t="shared" si="5"/>
        <v>0</v>
      </c>
    </row>
    <row r="53" spans="1:14" ht="33">
      <c r="A53" s="17">
        <v>43</v>
      </c>
      <c r="B53" s="30" t="s">
        <v>1061</v>
      </c>
      <c r="C53" s="19" t="s">
        <v>13</v>
      </c>
      <c r="D53" s="26">
        <v>788.26</v>
      </c>
      <c r="E53" s="21"/>
      <c r="F53" s="21">
        <f t="shared" si="6"/>
        <v>0</v>
      </c>
      <c r="G53" s="21"/>
      <c r="H53" s="21">
        <f t="shared" si="7"/>
        <v>0</v>
      </c>
      <c r="I53" s="21"/>
      <c r="J53" s="143">
        <f t="shared" si="8"/>
        <v>0</v>
      </c>
      <c r="K53" s="143"/>
      <c r="L53" s="143">
        <f t="shared" si="3"/>
        <v>0</v>
      </c>
      <c r="M53" s="147">
        <f t="shared" si="4"/>
        <v>0</v>
      </c>
      <c r="N53" s="118">
        <f t="shared" si="5"/>
        <v>0</v>
      </c>
    </row>
    <row r="54" spans="1:14" ht="33">
      <c r="A54" s="17">
        <v>44</v>
      </c>
      <c r="B54" s="30" t="s">
        <v>1062</v>
      </c>
      <c r="C54" s="19" t="s">
        <v>13</v>
      </c>
      <c r="D54" s="26">
        <v>918.49</v>
      </c>
      <c r="E54" s="21"/>
      <c r="F54" s="21">
        <f t="shared" si="6"/>
        <v>0</v>
      </c>
      <c r="G54" s="21"/>
      <c r="H54" s="21">
        <f t="shared" si="7"/>
        <v>0</v>
      </c>
      <c r="I54" s="21"/>
      <c r="J54" s="143">
        <f t="shared" si="8"/>
        <v>0</v>
      </c>
      <c r="K54" s="143"/>
      <c r="L54" s="143">
        <f t="shared" si="3"/>
        <v>0</v>
      </c>
      <c r="M54" s="147">
        <f t="shared" si="4"/>
        <v>0</v>
      </c>
      <c r="N54" s="118">
        <f t="shared" si="5"/>
        <v>0</v>
      </c>
    </row>
    <row r="55" spans="1:14" ht="33">
      <c r="A55" s="17">
        <v>45</v>
      </c>
      <c r="B55" s="30" t="s">
        <v>1063</v>
      </c>
      <c r="C55" s="19" t="s">
        <v>13</v>
      </c>
      <c r="D55" s="26">
        <v>1108.12</v>
      </c>
      <c r="E55" s="21"/>
      <c r="F55" s="21">
        <f t="shared" si="6"/>
        <v>0</v>
      </c>
      <c r="G55" s="21"/>
      <c r="H55" s="21">
        <f t="shared" si="7"/>
        <v>0</v>
      </c>
      <c r="I55" s="21"/>
      <c r="J55" s="143">
        <f t="shared" si="8"/>
        <v>0</v>
      </c>
      <c r="K55" s="143"/>
      <c r="L55" s="143">
        <f t="shared" si="3"/>
        <v>0</v>
      </c>
      <c r="M55" s="147">
        <f t="shared" si="4"/>
        <v>0</v>
      </c>
      <c r="N55" s="118">
        <f t="shared" si="5"/>
        <v>0</v>
      </c>
    </row>
    <row r="56" spans="1:14" ht="33">
      <c r="A56" s="17">
        <v>46</v>
      </c>
      <c r="B56" s="30" t="s">
        <v>1064</v>
      </c>
      <c r="C56" s="19" t="s">
        <v>13</v>
      </c>
      <c r="D56" s="26">
        <v>492.38</v>
      </c>
      <c r="E56" s="21"/>
      <c r="F56" s="21">
        <f t="shared" si="6"/>
        <v>0</v>
      </c>
      <c r="G56" s="21"/>
      <c r="H56" s="21">
        <f t="shared" si="7"/>
        <v>0</v>
      </c>
      <c r="I56" s="21"/>
      <c r="J56" s="143">
        <f t="shared" si="8"/>
        <v>0</v>
      </c>
      <c r="K56" s="143"/>
      <c r="L56" s="143">
        <f t="shared" si="3"/>
        <v>0</v>
      </c>
      <c r="M56" s="147">
        <f t="shared" si="4"/>
        <v>0</v>
      </c>
      <c r="N56" s="118">
        <f t="shared" si="5"/>
        <v>0</v>
      </c>
    </row>
    <row r="57" spans="1:14" ht="33">
      <c r="A57" s="17">
        <v>47</v>
      </c>
      <c r="B57" s="30" t="s">
        <v>1065</v>
      </c>
      <c r="C57" s="19" t="s">
        <v>13</v>
      </c>
      <c r="D57" s="26">
        <v>596.95</v>
      </c>
      <c r="E57" s="21"/>
      <c r="F57" s="21">
        <f t="shared" si="6"/>
        <v>0</v>
      </c>
      <c r="G57" s="21"/>
      <c r="H57" s="21">
        <f t="shared" si="7"/>
        <v>0</v>
      </c>
      <c r="I57" s="21"/>
      <c r="J57" s="143">
        <f t="shared" si="8"/>
        <v>0</v>
      </c>
      <c r="K57" s="143"/>
      <c r="L57" s="143">
        <f t="shared" si="3"/>
        <v>0</v>
      </c>
      <c r="M57" s="147">
        <f t="shared" si="4"/>
        <v>0</v>
      </c>
      <c r="N57" s="118">
        <f t="shared" si="5"/>
        <v>0</v>
      </c>
    </row>
    <row r="58" spans="1:14" ht="33">
      <c r="A58" s="17">
        <v>48</v>
      </c>
      <c r="B58" s="30" t="s">
        <v>1066</v>
      </c>
      <c r="C58" s="19" t="s">
        <v>13</v>
      </c>
      <c r="D58" s="26">
        <v>1164.22</v>
      </c>
      <c r="E58" s="21"/>
      <c r="F58" s="21">
        <f t="shared" si="6"/>
        <v>0</v>
      </c>
      <c r="G58" s="21"/>
      <c r="H58" s="21">
        <f t="shared" si="7"/>
        <v>0</v>
      </c>
      <c r="I58" s="21"/>
      <c r="J58" s="143">
        <f t="shared" si="8"/>
        <v>0</v>
      </c>
      <c r="K58" s="143"/>
      <c r="L58" s="143">
        <f t="shared" si="3"/>
        <v>0</v>
      </c>
      <c r="M58" s="147">
        <f t="shared" si="4"/>
        <v>0</v>
      </c>
      <c r="N58" s="118">
        <f t="shared" si="5"/>
        <v>0</v>
      </c>
    </row>
    <row r="59" spans="1:14" ht="33">
      <c r="A59" s="17">
        <v>49</v>
      </c>
      <c r="B59" s="30" t="s">
        <v>1067</v>
      </c>
      <c r="C59" s="19" t="s">
        <v>13</v>
      </c>
      <c r="D59" s="26">
        <v>1390.59</v>
      </c>
      <c r="E59" s="21"/>
      <c r="F59" s="21">
        <f t="shared" si="6"/>
        <v>0</v>
      </c>
      <c r="G59" s="21"/>
      <c r="H59" s="21">
        <f t="shared" si="7"/>
        <v>0</v>
      </c>
      <c r="I59" s="21"/>
      <c r="J59" s="143">
        <f t="shared" si="8"/>
        <v>0</v>
      </c>
      <c r="K59" s="143"/>
      <c r="L59" s="143">
        <f t="shared" si="3"/>
        <v>0</v>
      </c>
      <c r="M59" s="147">
        <f t="shared" si="4"/>
        <v>0</v>
      </c>
      <c r="N59" s="118">
        <f t="shared" si="5"/>
        <v>0</v>
      </c>
    </row>
    <row r="60" spans="1:14" ht="33">
      <c r="A60" s="17">
        <v>50</v>
      </c>
      <c r="B60" s="30" t="s">
        <v>1068</v>
      </c>
      <c r="C60" s="19" t="s">
        <v>13</v>
      </c>
      <c r="D60" s="26">
        <v>1686.06</v>
      </c>
      <c r="E60" s="21"/>
      <c r="F60" s="21">
        <f t="shared" si="6"/>
        <v>0</v>
      </c>
      <c r="G60" s="21"/>
      <c r="H60" s="21">
        <f t="shared" si="7"/>
        <v>0</v>
      </c>
      <c r="I60" s="21"/>
      <c r="J60" s="143">
        <f t="shared" si="8"/>
        <v>0</v>
      </c>
      <c r="K60" s="143"/>
      <c r="L60" s="143">
        <f t="shared" si="3"/>
        <v>0</v>
      </c>
      <c r="M60" s="147">
        <f t="shared" si="4"/>
        <v>0</v>
      </c>
      <c r="N60" s="118">
        <f t="shared" si="5"/>
        <v>0</v>
      </c>
    </row>
    <row r="61" spans="1:14" ht="33">
      <c r="A61" s="17">
        <v>51</v>
      </c>
      <c r="B61" s="30" t="s">
        <v>1069</v>
      </c>
      <c r="C61" s="19" t="s">
        <v>13</v>
      </c>
      <c r="D61" s="26">
        <v>1828.01</v>
      </c>
      <c r="E61" s="21"/>
      <c r="F61" s="21">
        <f t="shared" si="6"/>
        <v>0</v>
      </c>
      <c r="G61" s="21"/>
      <c r="H61" s="21">
        <f t="shared" si="7"/>
        <v>0</v>
      </c>
      <c r="I61" s="21"/>
      <c r="J61" s="143">
        <f t="shared" si="8"/>
        <v>0</v>
      </c>
      <c r="K61" s="143"/>
      <c r="L61" s="143">
        <f t="shared" si="3"/>
        <v>0</v>
      </c>
      <c r="M61" s="147">
        <f t="shared" si="4"/>
        <v>0</v>
      </c>
      <c r="N61" s="118">
        <f t="shared" si="5"/>
        <v>0</v>
      </c>
    </row>
    <row r="62" spans="1:27" ht="33">
      <c r="A62" s="17">
        <v>52</v>
      </c>
      <c r="B62" s="18" t="s">
        <v>1070</v>
      </c>
      <c r="C62" s="19" t="s">
        <v>13</v>
      </c>
      <c r="D62" s="26">
        <v>3877</v>
      </c>
      <c r="E62" s="21"/>
      <c r="F62" s="21">
        <f t="shared" si="6"/>
        <v>0</v>
      </c>
      <c r="G62" s="21"/>
      <c r="H62" s="21">
        <f t="shared" si="7"/>
        <v>0</v>
      </c>
      <c r="I62" s="21"/>
      <c r="J62" s="143">
        <f t="shared" si="8"/>
        <v>0</v>
      </c>
      <c r="K62" s="143"/>
      <c r="L62" s="143">
        <f t="shared" si="3"/>
        <v>0</v>
      </c>
      <c r="M62" s="147">
        <f t="shared" si="4"/>
        <v>0</v>
      </c>
      <c r="N62" s="118">
        <f t="shared" si="5"/>
        <v>0</v>
      </c>
      <c r="AA62" s="72">
        <v>172.8</v>
      </c>
    </row>
    <row r="63" spans="1:27" ht="33">
      <c r="A63" s="17">
        <v>53</v>
      </c>
      <c r="B63" s="28" t="s">
        <v>70</v>
      </c>
      <c r="C63" s="19" t="s">
        <v>1094</v>
      </c>
      <c r="D63" s="26">
        <v>2.25</v>
      </c>
      <c r="E63" s="21">
        <v>28</v>
      </c>
      <c r="F63" s="21">
        <f t="shared" si="6"/>
        <v>63</v>
      </c>
      <c r="G63" s="21">
        <v>8</v>
      </c>
      <c r="H63" s="21">
        <f t="shared" si="7"/>
        <v>18</v>
      </c>
      <c r="I63" s="21">
        <v>14</v>
      </c>
      <c r="J63" s="143">
        <f t="shared" si="8"/>
        <v>31.5</v>
      </c>
      <c r="K63" s="143"/>
      <c r="L63" s="143">
        <f t="shared" si="3"/>
        <v>0</v>
      </c>
      <c r="M63" s="147">
        <f t="shared" si="4"/>
        <v>50</v>
      </c>
      <c r="N63" s="118">
        <f t="shared" si="5"/>
        <v>112.5</v>
      </c>
      <c r="AA63" s="72">
        <v>2.63</v>
      </c>
    </row>
    <row r="64" spans="1:27" ht="33">
      <c r="A64" s="17">
        <v>54</v>
      </c>
      <c r="B64" s="18" t="s">
        <v>1145</v>
      </c>
      <c r="C64" s="19" t="s">
        <v>1094</v>
      </c>
      <c r="D64" s="26">
        <v>9.1</v>
      </c>
      <c r="E64" s="21">
        <v>17</v>
      </c>
      <c r="F64" s="21">
        <f t="shared" si="6"/>
        <v>154.7</v>
      </c>
      <c r="G64" s="21">
        <v>2</v>
      </c>
      <c r="H64" s="21">
        <f t="shared" si="7"/>
        <v>18.2</v>
      </c>
      <c r="I64" s="21">
        <v>11</v>
      </c>
      <c r="J64" s="143">
        <f t="shared" si="8"/>
        <v>100.1</v>
      </c>
      <c r="K64" s="143">
        <v>6</v>
      </c>
      <c r="L64" s="143">
        <f t="shared" si="3"/>
        <v>54.599999999999994</v>
      </c>
      <c r="M64" s="147">
        <f t="shared" si="4"/>
        <v>36</v>
      </c>
      <c r="N64" s="118">
        <f t="shared" si="5"/>
        <v>327.59999999999997</v>
      </c>
      <c r="AA64" s="72">
        <v>5.78</v>
      </c>
    </row>
    <row r="65" spans="1:14" ht="16.5">
      <c r="A65" s="17">
        <v>55</v>
      </c>
      <c r="B65" s="18" t="s">
        <v>1146</v>
      </c>
      <c r="C65" s="19" t="s">
        <v>1094</v>
      </c>
      <c r="D65" s="26">
        <v>10.39</v>
      </c>
      <c r="E65" s="21">
        <v>30</v>
      </c>
      <c r="F65" s="21">
        <f t="shared" si="6"/>
        <v>311.70000000000005</v>
      </c>
      <c r="G65" s="21">
        <v>16</v>
      </c>
      <c r="H65" s="21">
        <f t="shared" si="7"/>
        <v>166.24</v>
      </c>
      <c r="I65" s="21">
        <v>16</v>
      </c>
      <c r="J65" s="143">
        <f t="shared" si="8"/>
        <v>166.24</v>
      </c>
      <c r="K65" s="143">
        <v>8</v>
      </c>
      <c r="L65" s="143">
        <f t="shared" si="3"/>
        <v>83.12</v>
      </c>
      <c r="M65" s="147">
        <f t="shared" si="4"/>
        <v>70</v>
      </c>
      <c r="N65" s="118">
        <f t="shared" si="5"/>
        <v>727.3000000000001</v>
      </c>
    </row>
    <row r="66" spans="1:14" ht="16.5">
      <c r="A66" s="17">
        <v>56</v>
      </c>
      <c r="B66" s="18" t="s">
        <v>1147</v>
      </c>
      <c r="C66" s="19" t="s">
        <v>1094</v>
      </c>
      <c r="D66" s="26">
        <v>17.42</v>
      </c>
      <c r="E66" s="21"/>
      <c r="F66" s="21">
        <f t="shared" si="6"/>
        <v>0</v>
      </c>
      <c r="G66" s="21"/>
      <c r="H66" s="21">
        <f t="shared" si="7"/>
        <v>0</v>
      </c>
      <c r="I66" s="21"/>
      <c r="J66" s="143">
        <f t="shared" si="8"/>
        <v>0</v>
      </c>
      <c r="K66" s="143"/>
      <c r="L66" s="143">
        <f t="shared" si="3"/>
        <v>0</v>
      </c>
      <c r="M66" s="147">
        <f t="shared" si="4"/>
        <v>0</v>
      </c>
      <c r="N66" s="118">
        <f t="shared" si="5"/>
        <v>0</v>
      </c>
    </row>
    <row r="67" spans="1:27" ht="16.5">
      <c r="A67" s="17">
        <v>57</v>
      </c>
      <c r="B67" s="32" t="s">
        <v>73</v>
      </c>
      <c r="C67" s="19" t="s">
        <v>1094</v>
      </c>
      <c r="D67" s="26">
        <v>3.43</v>
      </c>
      <c r="E67" s="21">
        <v>16</v>
      </c>
      <c r="F67" s="21">
        <f t="shared" si="6"/>
        <v>54.88</v>
      </c>
      <c r="G67" s="21">
        <v>8</v>
      </c>
      <c r="H67" s="21">
        <f t="shared" si="7"/>
        <v>27.44</v>
      </c>
      <c r="I67" s="21">
        <v>8</v>
      </c>
      <c r="J67" s="143">
        <f t="shared" si="8"/>
        <v>27.44</v>
      </c>
      <c r="K67" s="143"/>
      <c r="L67" s="143">
        <f t="shared" si="3"/>
        <v>0</v>
      </c>
      <c r="M67" s="147">
        <f t="shared" si="4"/>
        <v>32</v>
      </c>
      <c r="N67" s="118">
        <f t="shared" si="5"/>
        <v>109.76</v>
      </c>
      <c r="AA67" s="72">
        <v>2.05</v>
      </c>
    </row>
    <row r="68" spans="1:27" ht="16.5">
      <c r="A68" s="17">
        <v>58</v>
      </c>
      <c r="B68" s="32" t="s">
        <v>1148</v>
      </c>
      <c r="C68" s="19" t="s">
        <v>1094</v>
      </c>
      <c r="D68" s="26">
        <v>2.27</v>
      </c>
      <c r="E68" s="21">
        <v>11</v>
      </c>
      <c r="F68" s="21">
        <f t="shared" si="6"/>
        <v>24.97</v>
      </c>
      <c r="G68" s="21">
        <v>1</v>
      </c>
      <c r="H68" s="21">
        <f t="shared" si="7"/>
        <v>2.27</v>
      </c>
      <c r="I68" s="21"/>
      <c r="J68" s="143">
        <f t="shared" si="8"/>
        <v>0</v>
      </c>
      <c r="K68" s="143"/>
      <c r="L68" s="143">
        <f t="shared" si="3"/>
        <v>0</v>
      </c>
      <c r="M68" s="147">
        <f t="shared" si="4"/>
        <v>12</v>
      </c>
      <c r="N68" s="118">
        <f t="shared" si="5"/>
        <v>27.240000000000002</v>
      </c>
      <c r="AA68" s="72">
        <v>0.63</v>
      </c>
    </row>
    <row r="69" spans="1:27" ht="33">
      <c r="A69" s="17">
        <v>59</v>
      </c>
      <c r="B69" s="34" t="s">
        <v>1381</v>
      </c>
      <c r="C69" s="19" t="s">
        <v>1094</v>
      </c>
      <c r="D69" s="26">
        <v>7.5</v>
      </c>
      <c r="E69" s="21"/>
      <c r="F69" s="21">
        <f t="shared" si="6"/>
        <v>0</v>
      </c>
      <c r="G69" s="21"/>
      <c r="H69" s="21">
        <f t="shared" si="7"/>
        <v>0</v>
      </c>
      <c r="I69" s="21"/>
      <c r="J69" s="143">
        <f t="shared" si="8"/>
        <v>0</v>
      </c>
      <c r="K69" s="143"/>
      <c r="L69" s="143">
        <f t="shared" si="3"/>
        <v>0</v>
      </c>
      <c r="M69" s="147">
        <f t="shared" si="4"/>
        <v>0</v>
      </c>
      <c r="N69" s="118">
        <f t="shared" si="5"/>
        <v>0</v>
      </c>
      <c r="AA69" s="72">
        <v>7.88</v>
      </c>
    </row>
    <row r="70" spans="1:27" ht="16.5">
      <c r="A70" s="17">
        <v>60</v>
      </c>
      <c r="B70" s="32" t="s">
        <v>986</v>
      </c>
      <c r="C70" s="19" t="s">
        <v>13</v>
      </c>
      <c r="D70" s="26">
        <v>3.95</v>
      </c>
      <c r="E70" s="21"/>
      <c r="F70" s="21">
        <f t="shared" si="6"/>
        <v>0</v>
      </c>
      <c r="G70" s="21"/>
      <c r="H70" s="21">
        <f t="shared" si="7"/>
        <v>0</v>
      </c>
      <c r="I70" s="21"/>
      <c r="J70" s="143">
        <f t="shared" si="8"/>
        <v>0</v>
      </c>
      <c r="K70" s="143">
        <v>6</v>
      </c>
      <c r="L70" s="143">
        <f t="shared" si="3"/>
        <v>23.700000000000003</v>
      </c>
      <c r="M70" s="147">
        <f t="shared" si="4"/>
        <v>6</v>
      </c>
      <c r="N70" s="118">
        <f t="shared" si="5"/>
        <v>23.700000000000003</v>
      </c>
      <c r="AA70" s="72">
        <v>3.26</v>
      </c>
    </row>
    <row r="71" spans="1:14" ht="16.5">
      <c r="A71" s="17">
        <v>61</v>
      </c>
      <c r="B71" s="32" t="s">
        <v>987</v>
      </c>
      <c r="C71" s="19" t="s">
        <v>13</v>
      </c>
      <c r="D71" s="26">
        <v>6.18</v>
      </c>
      <c r="E71" s="21">
        <v>17</v>
      </c>
      <c r="F71" s="21">
        <f t="shared" si="6"/>
        <v>105.06</v>
      </c>
      <c r="G71" s="21">
        <v>2</v>
      </c>
      <c r="H71" s="21">
        <f t="shared" si="7"/>
        <v>12.36</v>
      </c>
      <c r="I71" s="21">
        <v>7</v>
      </c>
      <c r="J71" s="143">
        <f t="shared" si="8"/>
        <v>43.26</v>
      </c>
      <c r="K71" s="143"/>
      <c r="L71" s="143">
        <f t="shared" si="3"/>
        <v>0</v>
      </c>
      <c r="M71" s="147">
        <f t="shared" si="4"/>
        <v>26</v>
      </c>
      <c r="N71" s="118">
        <f t="shared" si="5"/>
        <v>160.68</v>
      </c>
    </row>
    <row r="72" spans="1:14" ht="16.5">
      <c r="A72" s="17">
        <v>62</v>
      </c>
      <c r="B72" s="32" t="s">
        <v>988</v>
      </c>
      <c r="C72" s="19" t="s">
        <v>13</v>
      </c>
      <c r="D72" s="26">
        <v>19.38</v>
      </c>
      <c r="E72" s="21"/>
      <c r="F72" s="21">
        <f t="shared" si="6"/>
        <v>0</v>
      </c>
      <c r="G72" s="21"/>
      <c r="H72" s="21">
        <f t="shared" si="7"/>
        <v>0</v>
      </c>
      <c r="I72" s="21"/>
      <c r="J72" s="143">
        <f t="shared" si="8"/>
        <v>0</v>
      </c>
      <c r="K72" s="143"/>
      <c r="L72" s="143">
        <f t="shared" si="3"/>
        <v>0</v>
      </c>
      <c r="M72" s="147">
        <f t="shared" si="4"/>
        <v>0</v>
      </c>
      <c r="N72" s="118">
        <f t="shared" si="5"/>
        <v>0</v>
      </c>
    </row>
    <row r="73" spans="1:14" ht="16.5">
      <c r="A73" s="17">
        <v>63</v>
      </c>
      <c r="B73" s="32" t="s">
        <v>989</v>
      </c>
      <c r="C73" s="19" t="s">
        <v>13</v>
      </c>
      <c r="D73" s="26">
        <v>24.74</v>
      </c>
      <c r="E73" s="21"/>
      <c r="F73" s="21">
        <f t="shared" si="6"/>
        <v>0</v>
      </c>
      <c r="G73" s="21"/>
      <c r="H73" s="21">
        <f t="shared" si="7"/>
        <v>0</v>
      </c>
      <c r="I73" s="21"/>
      <c r="J73" s="143">
        <f t="shared" si="8"/>
        <v>0</v>
      </c>
      <c r="K73" s="143"/>
      <c r="L73" s="143">
        <f t="shared" si="3"/>
        <v>0</v>
      </c>
      <c r="M73" s="147">
        <f t="shared" si="4"/>
        <v>0</v>
      </c>
      <c r="N73" s="118">
        <f t="shared" si="5"/>
        <v>0</v>
      </c>
    </row>
    <row r="74" spans="1:14" ht="16.5">
      <c r="A74" s="17">
        <v>64</v>
      </c>
      <c r="B74" s="32" t="s">
        <v>1382</v>
      </c>
      <c r="C74" s="19" t="s">
        <v>1094</v>
      </c>
      <c r="D74" s="26">
        <v>2.71</v>
      </c>
      <c r="E74" s="21"/>
      <c r="F74" s="21">
        <f t="shared" si="6"/>
        <v>0</v>
      </c>
      <c r="G74" s="21"/>
      <c r="H74" s="21">
        <f t="shared" si="7"/>
        <v>0</v>
      </c>
      <c r="I74" s="21"/>
      <c r="J74" s="143">
        <f t="shared" si="8"/>
        <v>0</v>
      </c>
      <c r="K74" s="143"/>
      <c r="L74" s="143">
        <f t="shared" si="3"/>
        <v>0</v>
      </c>
      <c r="M74" s="147">
        <f t="shared" si="4"/>
        <v>0</v>
      </c>
      <c r="N74" s="118">
        <f t="shared" si="5"/>
        <v>0</v>
      </c>
    </row>
    <row r="75" spans="1:14" ht="16.5">
      <c r="A75" s="17">
        <v>65</v>
      </c>
      <c r="B75" s="32" t="s">
        <v>1383</v>
      </c>
      <c r="C75" s="19" t="s">
        <v>1094</v>
      </c>
      <c r="D75" s="26">
        <v>3.91</v>
      </c>
      <c r="E75" s="21"/>
      <c r="F75" s="21">
        <f aca="true" t="shared" si="9" ref="F75:F106">E75*D75</f>
        <v>0</v>
      </c>
      <c r="G75" s="21"/>
      <c r="H75" s="21">
        <f aca="true" t="shared" si="10" ref="H75:H106">G75*D75</f>
        <v>0</v>
      </c>
      <c r="I75" s="21"/>
      <c r="J75" s="143">
        <f aca="true" t="shared" si="11" ref="J75:J106">I75*D75</f>
        <v>0</v>
      </c>
      <c r="K75" s="143"/>
      <c r="L75" s="143">
        <f t="shared" si="3"/>
        <v>0</v>
      </c>
      <c r="M75" s="147">
        <f t="shared" si="4"/>
        <v>0</v>
      </c>
      <c r="N75" s="118">
        <f t="shared" si="5"/>
        <v>0</v>
      </c>
    </row>
    <row r="76" spans="1:14" ht="16.5">
      <c r="A76" s="17">
        <v>66</v>
      </c>
      <c r="B76" s="32" t="s">
        <v>1384</v>
      </c>
      <c r="C76" s="19" t="s">
        <v>1094</v>
      </c>
      <c r="D76" s="26">
        <v>6.53</v>
      </c>
      <c r="E76" s="21"/>
      <c r="F76" s="21">
        <f t="shared" si="9"/>
        <v>0</v>
      </c>
      <c r="G76" s="21"/>
      <c r="H76" s="21">
        <f t="shared" si="10"/>
        <v>0</v>
      </c>
      <c r="I76" s="21"/>
      <c r="J76" s="143">
        <f t="shared" si="11"/>
        <v>0</v>
      </c>
      <c r="K76" s="143"/>
      <c r="L76" s="143">
        <f aca="true" t="shared" si="12" ref="L76:L139">K76*D76</f>
        <v>0</v>
      </c>
      <c r="M76" s="147">
        <f aca="true" t="shared" si="13" ref="M76:M139">E76+G76+I76+K76</f>
        <v>0</v>
      </c>
      <c r="N76" s="118">
        <f aca="true" t="shared" si="14" ref="N76:N139">M76*D76</f>
        <v>0</v>
      </c>
    </row>
    <row r="77" spans="1:27" ht="33">
      <c r="A77" s="17">
        <v>67</v>
      </c>
      <c r="B77" s="34" t="s">
        <v>1385</v>
      </c>
      <c r="C77" s="19" t="s">
        <v>82</v>
      </c>
      <c r="D77" s="26">
        <v>0.55</v>
      </c>
      <c r="E77" s="21"/>
      <c r="F77" s="21">
        <f t="shared" si="9"/>
        <v>0</v>
      </c>
      <c r="G77" s="21"/>
      <c r="H77" s="21">
        <f t="shared" si="10"/>
        <v>0</v>
      </c>
      <c r="I77" s="21"/>
      <c r="J77" s="143">
        <f t="shared" si="11"/>
        <v>0</v>
      </c>
      <c r="K77" s="143"/>
      <c r="L77" s="143">
        <f t="shared" si="12"/>
        <v>0</v>
      </c>
      <c r="M77" s="147">
        <f t="shared" si="13"/>
        <v>0</v>
      </c>
      <c r="N77" s="118">
        <f t="shared" si="14"/>
        <v>0</v>
      </c>
      <c r="AA77" s="72">
        <v>0.48</v>
      </c>
    </row>
    <row r="78" spans="1:27" ht="33">
      <c r="A78" s="17">
        <v>68</v>
      </c>
      <c r="B78" s="18" t="s">
        <v>1386</v>
      </c>
      <c r="C78" s="19" t="s">
        <v>82</v>
      </c>
      <c r="D78" s="26">
        <v>1.34</v>
      </c>
      <c r="E78" s="21">
        <v>350</v>
      </c>
      <c r="F78" s="21">
        <f t="shared" si="9"/>
        <v>469</v>
      </c>
      <c r="G78" s="21">
        <v>160</v>
      </c>
      <c r="H78" s="21">
        <f t="shared" si="10"/>
        <v>214.4</v>
      </c>
      <c r="I78" s="21">
        <v>200</v>
      </c>
      <c r="J78" s="143">
        <f t="shared" si="11"/>
        <v>268</v>
      </c>
      <c r="K78" s="143">
        <v>300</v>
      </c>
      <c r="L78" s="143">
        <f t="shared" si="12"/>
        <v>402</v>
      </c>
      <c r="M78" s="147">
        <f t="shared" si="13"/>
        <v>1010</v>
      </c>
      <c r="N78" s="118">
        <f t="shared" si="14"/>
        <v>1353.4</v>
      </c>
      <c r="AA78" s="72">
        <v>1.26</v>
      </c>
    </row>
    <row r="79" spans="1:14" ht="33">
      <c r="A79" s="17">
        <v>69</v>
      </c>
      <c r="B79" s="91" t="s">
        <v>1408</v>
      </c>
      <c r="C79" s="19" t="s">
        <v>82</v>
      </c>
      <c r="D79" s="26">
        <v>2.22</v>
      </c>
      <c r="E79" s="21"/>
      <c r="F79" s="21">
        <f t="shared" si="9"/>
        <v>0</v>
      </c>
      <c r="G79" s="21"/>
      <c r="H79" s="21">
        <f t="shared" si="10"/>
        <v>0</v>
      </c>
      <c r="I79" s="21"/>
      <c r="J79" s="143">
        <f t="shared" si="11"/>
        <v>0</v>
      </c>
      <c r="K79" s="143"/>
      <c r="L79" s="143">
        <f t="shared" si="12"/>
        <v>0</v>
      </c>
      <c r="M79" s="147">
        <f t="shared" si="13"/>
        <v>0</v>
      </c>
      <c r="N79" s="118">
        <f t="shared" si="14"/>
        <v>0</v>
      </c>
    </row>
    <row r="80" spans="1:27" ht="33">
      <c r="A80" s="17">
        <v>70</v>
      </c>
      <c r="B80" s="36" t="s">
        <v>1347</v>
      </c>
      <c r="C80" s="19" t="s">
        <v>1348</v>
      </c>
      <c r="D80" s="26">
        <v>58.24</v>
      </c>
      <c r="E80" s="21"/>
      <c r="F80" s="21">
        <f t="shared" si="9"/>
        <v>0</v>
      </c>
      <c r="G80" s="21"/>
      <c r="H80" s="21">
        <f t="shared" si="10"/>
        <v>0</v>
      </c>
      <c r="I80" s="21"/>
      <c r="J80" s="143">
        <f t="shared" si="11"/>
        <v>0</v>
      </c>
      <c r="K80" s="143"/>
      <c r="L80" s="143">
        <f t="shared" si="12"/>
        <v>0</v>
      </c>
      <c r="M80" s="147">
        <f t="shared" si="13"/>
        <v>0</v>
      </c>
      <c r="N80" s="118">
        <f t="shared" si="14"/>
        <v>0</v>
      </c>
      <c r="AA80" s="72">
        <v>180</v>
      </c>
    </row>
    <row r="81" spans="1:27" ht="16.5">
      <c r="A81" s="17">
        <v>71</v>
      </c>
      <c r="B81" s="24" t="s">
        <v>990</v>
      </c>
      <c r="C81" s="19" t="s">
        <v>13</v>
      </c>
      <c r="D81" s="26">
        <v>7.55</v>
      </c>
      <c r="E81" s="21">
        <v>4</v>
      </c>
      <c r="F81" s="21">
        <f t="shared" si="9"/>
        <v>30.2</v>
      </c>
      <c r="G81" s="21">
        <v>2</v>
      </c>
      <c r="H81" s="21">
        <f t="shared" si="10"/>
        <v>15.1</v>
      </c>
      <c r="I81" s="21">
        <v>3</v>
      </c>
      <c r="J81" s="143">
        <f t="shared" si="11"/>
        <v>22.65</v>
      </c>
      <c r="K81" s="143"/>
      <c r="L81" s="143">
        <f t="shared" si="12"/>
        <v>0</v>
      </c>
      <c r="M81" s="147">
        <f t="shared" si="13"/>
        <v>9</v>
      </c>
      <c r="N81" s="118">
        <f t="shared" si="14"/>
        <v>67.95</v>
      </c>
      <c r="AA81" s="72">
        <v>3</v>
      </c>
    </row>
    <row r="82" spans="1:14" ht="33">
      <c r="A82" s="17">
        <v>72</v>
      </c>
      <c r="B82" s="24" t="s">
        <v>991</v>
      </c>
      <c r="C82" s="19" t="s">
        <v>13</v>
      </c>
      <c r="D82" s="26">
        <v>27.13</v>
      </c>
      <c r="E82" s="21"/>
      <c r="F82" s="21">
        <f t="shared" si="9"/>
        <v>0</v>
      </c>
      <c r="G82" s="21"/>
      <c r="H82" s="21">
        <f t="shared" si="10"/>
        <v>0</v>
      </c>
      <c r="I82" s="21"/>
      <c r="J82" s="143">
        <f t="shared" si="11"/>
        <v>0</v>
      </c>
      <c r="K82" s="143"/>
      <c r="L82" s="143">
        <f t="shared" si="12"/>
        <v>0</v>
      </c>
      <c r="M82" s="147">
        <f t="shared" si="13"/>
        <v>0</v>
      </c>
      <c r="N82" s="118">
        <f t="shared" si="14"/>
        <v>0</v>
      </c>
    </row>
    <row r="83" spans="1:27" ht="33">
      <c r="A83" s="17">
        <v>73</v>
      </c>
      <c r="B83" s="24" t="s">
        <v>1387</v>
      </c>
      <c r="C83" s="19" t="s">
        <v>1094</v>
      </c>
      <c r="D83" s="26">
        <v>6.31</v>
      </c>
      <c r="E83" s="21"/>
      <c r="F83" s="21">
        <f t="shared" si="9"/>
        <v>0</v>
      </c>
      <c r="G83" s="21"/>
      <c r="H83" s="21">
        <f t="shared" si="10"/>
        <v>0</v>
      </c>
      <c r="I83" s="21"/>
      <c r="J83" s="143">
        <f t="shared" si="11"/>
        <v>0</v>
      </c>
      <c r="K83" s="143"/>
      <c r="L83" s="143">
        <f t="shared" si="12"/>
        <v>0</v>
      </c>
      <c r="M83" s="147">
        <f t="shared" si="13"/>
        <v>0</v>
      </c>
      <c r="N83" s="118">
        <f t="shared" si="14"/>
        <v>0</v>
      </c>
      <c r="AA83" s="72">
        <v>4.73</v>
      </c>
    </row>
    <row r="84" spans="1:14" ht="33">
      <c r="A84" s="17">
        <v>74</v>
      </c>
      <c r="B84" s="24" t="s">
        <v>1388</v>
      </c>
      <c r="C84" s="19" t="s">
        <v>1094</v>
      </c>
      <c r="D84" s="26">
        <v>7.87</v>
      </c>
      <c r="E84" s="21"/>
      <c r="F84" s="21">
        <f t="shared" si="9"/>
        <v>0</v>
      </c>
      <c r="G84" s="21"/>
      <c r="H84" s="21">
        <f t="shared" si="10"/>
        <v>0</v>
      </c>
      <c r="I84" s="21"/>
      <c r="J84" s="143">
        <f t="shared" si="11"/>
        <v>0</v>
      </c>
      <c r="K84" s="143"/>
      <c r="L84" s="143">
        <f t="shared" si="12"/>
        <v>0</v>
      </c>
      <c r="M84" s="147">
        <f t="shared" si="13"/>
        <v>0</v>
      </c>
      <c r="N84" s="118">
        <f t="shared" si="14"/>
        <v>0</v>
      </c>
    </row>
    <row r="85" spans="1:14" ht="33">
      <c r="A85" s="17">
        <v>75</v>
      </c>
      <c r="B85" s="24" t="s">
        <v>1389</v>
      </c>
      <c r="C85" s="19" t="s">
        <v>1094</v>
      </c>
      <c r="D85" s="26">
        <v>16.93</v>
      </c>
      <c r="E85" s="21"/>
      <c r="F85" s="21">
        <f t="shared" si="9"/>
        <v>0</v>
      </c>
      <c r="G85" s="21"/>
      <c r="H85" s="21">
        <f t="shared" si="10"/>
        <v>0</v>
      </c>
      <c r="I85" s="21"/>
      <c r="J85" s="143">
        <f t="shared" si="11"/>
        <v>0</v>
      </c>
      <c r="K85" s="143"/>
      <c r="L85" s="143">
        <f t="shared" si="12"/>
        <v>0</v>
      </c>
      <c r="M85" s="147">
        <f t="shared" si="13"/>
        <v>0</v>
      </c>
      <c r="N85" s="118">
        <f t="shared" si="14"/>
        <v>0</v>
      </c>
    </row>
    <row r="86" spans="1:27" ht="49.5">
      <c r="A86" s="17">
        <v>76</v>
      </c>
      <c r="B86" s="24" t="s">
        <v>1390</v>
      </c>
      <c r="C86" s="19" t="s">
        <v>1094</v>
      </c>
      <c r="D86" s="26">
        <v>3.26</v>
      </c>
      <c r="E86" s="21">
        <v>9</v>
      </c>
      <c r="F86" s="21">
        <f t="shared" si="9"/>
        <v>29.339999999999996</v>
      </c>
      <c r="G86" s="21"/>
      <c r="H86" s="21">
        <f t="shared" si="10"/>
        <v>0</v>
      </c>
      <c r="I86" s="21">
        <v>3</v>
      </c>
      <c r="J86" s="143">
        <f t="shared" si="11"/>
        <v>9.78</v>
      </c>
      <c r="K86" s="143"/>
      <c r="L86" s="143">
        <f t="shared" si="12"/>
        <v>0</v>
      </c>
      <c r="M86" s="147">
        <f t="shared" si="13"/>
        <v>12</v>
      </c>
      <c r="N86" s="118">
        <f t="shared" si="14"/>
        <v>39.12</v>
      </c>
      <c r="AA86" s="72">
        <v>2.63</v>
      </c>
    </row>
    <row r="87" spans="1:27" ht="16.5">
      <c r="A87" s="17">
        <v>77</v>
      </c>
      <c r="B87" s="18" t="s">
        <v>92</v>
      </c>
      <c r="C87" s="19" t="s">
        <v>82</v>
      </c>
      <c r="D87" s="26">
        <v>0.87</v>
      </c>
      <c r="E87" s="21"/>
      <c r="F87" s="21">
        <f t="shared" si="9"/>
        <v>0</v>
      </c>
      <c r="G87" s="21"/>
      <c r="H87" s="21">
        <f t="shared" si="10"/>
        <v>0</v>
      </c>
      <c r="I87" s="21"/>
      <c r="J87" s="143">
        <f t="shared" si="11"/>
        <v>0</v>
      </c>
      <c r="K87" s="143"/>
      <c r="L87" s="143">
        <f t="shared" si="12"/>
        <v>0</v>
      </c>
      <c r="M87" s="147">
        <f t="shared" si="13"/>
        <v>0</v>
      </c>
      <c r="N87" s="118">
        <f t="shared" si="14"/>
        <v>0</v>
      </c>
      <c r="AA87" s="72">
        <v>0.5</v>
      </c>
    </row>
    <row r="88" spans="1:27" ht="16.5">
      <c r="A88" s="17">
        <v>78</v>
      </c>
      <c r="B88" s="18" t="s">
        <v>93</v>
      </c>
      <c r="C88" s="19" t="s">
        <v>82</v>
      </c>
      <c r="D88" s="26">
        <v>2.54</v>
      </c>
      <c r="E88" s="21"/>
      <c r="F88" s="21">
        <f t="shared" si="9"/>
        <v>0</v>
      </c>
      <c r="G88" s="21"/>
      <c r="H88" s="21">
        <f t="shared" si="10"/>
        <v>0</v>
      </c>
      <c r="I88" s="21"/>
      <c r="J88" s="143">
        <f t="shared" si="11"/>
        <v>0</v>
      </c>
      <c r="K88" s="143"/>
      <c r="L88" s="143">
        <f t="shared" si="12"/>
        <v>0</v>
      </c>
      <c r="M88" s="147">
        <f t="shared" si="13"/>
        <v>0</v>
      </c>
      <c r="N88" s="118">
        <f t="shared" si="14"/>
        <v>0</v>
      </c>
      <c r="AA88" s="72">
        <v>3.91</v>
      </c>
    </row>
    <row r="89" spans="1:27" ht="16.5">
      <c r="A89" s="17">
        <v>79</v>
      </c>
      <c r="B89" s="18" t="s">
        <v>94</v>
      </c>
      <c r="C89" s="19" t="s">
        <v>82</v>
      </c>
      <c r="D89" s="26">
        <v>3.75</v>
      </c>
      <c r="E89" s="21"/>
      <c r="F89" s="21">
        <f t="shared" si="9"/>
        <v>0</v>
      </c>
      <c r="G89" s="21"/>
      <c r="H89" s="21">
        <f t="shared" si="10"/>
        <v>0</v>
      </c>
      <c r="I89" s="21"/>
      <c r="J89" s="143">
        <f t="shared" si="11"/>
        <v>0</v>
      </c>
      <c r="K89" s="143"/>
      <c r="L89" s="143">
        <f t="shared" si="12"/>
        <v>0</v>
      </c>
      <c r="M89" s="147">
        <f t="shared" si="13"/>
        <v>0</v>
      </c>
      <c r="N89" s="118">
        <f t="shared" si="14"/>
        <v>0</v>
      </c>
      <c r="AA89" s="72">
        <v>3.25</v>
      </c>
    </row>
    <row r="90" spans="1:27" ht="16.5">
      <c r="A90" s="17">
        <v>80</v>
      </c>
      <c r="B90" s="18" t="s">
        <v>1071</v>
      </c>
      <c r="C90" s="19" t="s">
        <v>82</v>
      </c>
      <c r="D90" s="26">
        <v>0.41</v>
      </c>
      <c r="E90" s="21"/>
      <c r="F90" s="21">
        <f t="shared" si="9"/>
        <v>0</v>
      </c>
      <c r="G90" s="21"/>
      <c r="H90" s="21">
        <f t="shared" si="10"/>
        <v>0</v>
      </c>
      <c r="I90" s="21"/>
      <c r="J90" s="143">
        <f t="shared" si="11"/>
        <v>0</v>
      </c>
      <c r="K90" s="143"/>
      <c r="L90" s="143">
        <f t="shared" si="12"/>
        <v>0</v>
      </c>
      <c r="M90" s="147">
        <f t="shared" si="13"/>
        <v>0</v>
      </c>
      <c r="N90" s="118">
        <f t="shared" si="14"/>
        <v>0</v>
      </c>
      <c r="AA90" s="72">
        <v>530</v>
      </c>
    </row>
    <row r="91" spans="1:27" ht="16.5">
      <c r="A91" s="17">
        <v>81</v>
      </c>
      <c r="B91" s="18" t="s">
        <v>1072</v>
      </c>
      <c r="C91" s="19" t="s">
        <v>82</v>
      </c>
      <c r="D91" s="26">
        <v>0.67</v>
      </c>
      <c r="E91" s="21">
        <v>2800</v>
      </c>
      <c r="F91" s="21">
        <f t="shared" si="9"/>
        <v>1876</v>
      </c>
      <c r="G91" s="21">
        <v>1700</v>
      </c>
      <c r="H91" s="21">
        <f t="shared" si="10"/>
        <v>1139</v>
      </c>
      <c r="I91" s="21">
        <v>1000</v>
      </c>
      <c r="J91" s="143">
        <f t="shared" si="11"/>
        <v>670</v>
      </c>
      <c r="K91" s="143">
        <v>300</v>
      </c>
      <c r="L91" s="143">
        <f t="shared" si="12"/>
        <v>201</v>
      </c>
      <c r="M91" s="147">
        <f t="shared" si="13"/>
        <v>5800</v>
      </c>
      <c r="N91" s="118">
        <f t="shared" si="14"/>
        <v>3886.0000000000005</v>
      </c>
      <c r="AA91" s="72">
        <v>630</v>
      </c>
    </row>
    <row r="92" spans="1:27" s="133" customFormat="1" ht="16.5">
      <c r="A92" s="119">
        <v>82</v>
      </c>
      <c r="B92" s="120" t="s">
        <v>1073</v>
      </c>
      <c r="C92" s="121" t="s">
        <v>82</v>
      </c>
      <c r="D92" s="122">
        <v>0.94</v>
      </c>
      <c r="E92" s="21"/>
      <c r="F92" s="21">
        <f t="shared" si="9"/>
        <v>0</v>
      </c>
      <c r="G92" s="21"/>
      <c r="H92" s="21">
        <f t="shared" si="10"/>
        <v>0</v>
      </c>
      <c r="I92" s="21"/>
      <c r="J92" s="143">
        <f t="shared" si="11"/>
        <v>0</v>
      </c>
      <c r="K92" s="143"/>
      <c r="L92" s="143">
        <f t="shared" si="12"/>
        <v>0</v>
      </c>
      <c r="M92" s="147">
        <f t="shared" si="13"/>
        <v>0</v>
      </c>
      <c r="N92" s="118">
        <f t="shared" si="14"/>
        <v>0</v>
      </c>
      <c r="AA92" s="133">
        <v>630</v>
      </c>
    </row>
    <row r="93" spans="1:27" ht="16.5">
      <c r="A93" s="17">
        <v>83</v>
      </c>
      <c r="B93" s="18" t="s">
        <v>1074</v>
      </c>
      <c r="C93" s="19" t="s">
        <v>82</v>
      </c>
      <c r="D93" s="26">
        <v>1.25</v>
      </c>
      <c r="E93" s="21"/>
      <c r="F93" s="21">
        <f t="shared" si="9"/>
        <v>0</v>
      </c>
      <c r="G93" s="21"/>
      <c r="H93" s="21">
        <f t="shared" si="10"/>
        <v>0</v>
      </c>
      <c r="I93" s="21"/>
      <c r="J93" s="143">
        <f t="shared" si="11"/>
        <v>0</v>
      </c>
      <c r="K93" s="143"/>
      <c r="L93" s="143">
        <f t="shared" si="12"/>
        <v>0</v>
      </c>
      <c r="M93" s="147">
        <f t="shared" si="13"/>
        <v>0</v>
      </c>
      <c r="N93" s="118">
        <f t="shared" si="14"/>
        <v>0</v>
      </c>
      <c r="AA93" s="72">
        <v>630</v>
      </c>
    </row>
    <row r="94" spans="1:27" ht="16.5">
      <c r="A94" s="17">
        <v>84</v>
      </c>
      <c r="B94" s="18" t="s">
        <v>1075</v>
      </c>
      <c r="C94" s="19" t="s">
        <v>82</v>
      </c>
      <c r="D94" s="26">
        <v>1.66</v>
      </c>
      <c r="E94" s="21"/>
      <c r="F94" s="21">
        <f t="shared" si="9"/>
        <v>0</v>
      </c>
      <c r="G94" s="21"/>
      <c r="H94" s="21">
        <f t="shared" si="10"/>
        <v>0</v>
      </c>
      <c r="I94" s="21"/>
      <c r="J94" s="143">
        <f t="shared" si="11"/>
        <v>0</v>
      </c>
      <c r="K94" s="143"/>
      <c r="L94" s="143">
        <f t="shared" si="12"/>
        <v>0</v>
      </c>
      <c r="M94" s="147">
        <f t="shared" si="13"/>
        <v>0</v>
      </c>
      <c r="N94" s="118">
        <f t="shared" si="14"/>
        <v>0</v>
      </c>
      <c r="AA94" s="72">
        <v>1160</v>
      </c>
    </row>
    <row r="95" spans="1:27" ht="16.5">
      <c r="A95" s="17">
        <v>85</v>
      </c>
      <c r="B95" s="18" t="s">
        <v>1076</v>
      </c>
      <c r="C95" s="19" t="s">
        <v>82</v>
      </c>
      <c r="D95" s="26">
        <v>1.97</v>
      </c>
      <c r="E95" s="21"/>
      <c r="F95" s="21">
        <f t="shared" si="9"/>
        <v>0</v>
      </c>
      <c r="G95" s="21"/>
      <c r="H95" s="21">
        <f t="shared" si="10"/>
        <v>0</v>
      </c>
      <c r="I95" s="21"/>
      <c r="J95" s="143">
        <f t="shared" si="11"/>
        <v>0</v>
      </c>
      <c r="K95" s="143"/>
      <c r="L95" s="143">
        <f t="shared" si="12"/>
        <v>0</v>
      </c>
      <c r="M95" s="147">
        <f t="shared" si="13"/>
        <v>0</v>
      </c>
      <c r="N95" s="118">
        <f t="shared" si="14"/>
        <v>0</v>
      </c>
      <c r="AA95" s="72">
        <v>1730</v>
      </c>
    </row>
    <row r="96" spans="1:27" ht="33">
      <c r="A96" s="17">
        <v>86</v>
      </c>
      <c r="B96" s="18" t="s">
        <v>1077</v>
      </c>
      <c r="C96" s="19" t="s">
        <v>82</v>
      </c>
      <c r="D96" s="26">
        <v>2.68</v>
      </c>
      <c r="E96" s="21"/>
      <c r="F96" s="21">
        <f t="shared" si="9"/>
        <v>0</v>
      </c>
      <c r="G96" s="21"/>
      <c r="H96" s="21">
        <f t="shared" si="10"/>
        <v>0</v>
      </c>
      <c r="I96" s="21"/>
      <c r="J96" s="143">
        <f t="shared" si="11"/>
        <v>0</v>
      </c>
      <c r="K96" s="143"/>
      <c r="L96" s="143">
        <f t="shared" si="12"/>
        <v>0</v>
      </c>
      <c r="M96" s="147">
        <f t="shared" si="13"/>
        <v>0</v>
      </c>
      <c r="N96" s="118">
        <f t="shared" si="14"/>
        <v>0</v>
      </c>
      <c r="AA96" s="72">
        <v>2450</v>
      </c>
    </row>
    <row r="97" spans="1:27" ht="33">
      <c r="A97" s="17">
        <v>87</v>
      </c>
      <c r="B97" s="18" t="s">
        <v>1078</v>
      </c>
      <c r="C97" s="19" t="s">
        <v>82</v>
      </c>
      <c r="D97" s="26">
        <v>3.25</v>
      </c>
      <c r="E97" s="21"/>
      <c r="F97" s="21">
        <f t="shared" si="9"/>
        <v>0</v>
      </c>
      <c r="G97" s="21"/>
      <c r="H97" s="21">
        <f t="shared" si="10"/>
        <v>0</v>
      </c>
      <c r="I97" s="21"/>
      <c r="J97" s="143">
        <f t="shared" si="11"/>
        <v>0</v>
      </c>
      <c r="K97" s="143"/>
      <c r="L97" s="143">
        <f t="shared" si="12"/>
        <v>0</v>
      </c>
      <c r="M97" s="147">
        <f t="shared" si="13"/>
        <v>0</v>
      </c>
      <c r="N97" s="118">
        <f t="shared" si="14"/>
        <v>0</v>
      </c>
      <c r="AA97" s="72">
        <v>3090</v>
      </c>
    </row>
    <row r="98" spans="1:27" ht="33">
      <c r="A98" s="17">
        <v>88</v>
      </c>
      <c r="B98" s="18" t="s">
        <v>1079</v>
      </c>
      <c r="C98" s="19" t="s">
        <v>82</v>
      </c>
      <c r="D98" s="26">
        <v>5.19</v>
      </c>
      <c r="E98" s="21"/>
      <c r="F98" s="21">
        <f t="shared" si="9"/>
        <v>0</v>
      </c>
      <c r="G98" s="21"/>
      <c r="H98" s="21">
        <f t="shared" si="10"/>
        <v>0</v>
      </c>
      <c r="I98" s="21"/>
      <c r="J98" s="143">
        <f t="shared" si="11"/>
        <v>0</v>
      </c>
      <c r="K98" s="143"/>
      <c r="L98" s="143">
        <f t="shared" si="12"/>
        <v>0</v>
      </c>
      <c r="M98" s="147">
        <f t="shared" si="13"/>
        <v>0</v>
      </c>
      <c r="N98" s="118">
        <f t="shared" si="14"/>
        <v>0</v>
      </c>
      <c r="AA98" s="72">
        <v>4460</v>
      </c>
    </row>
    <row r="99" spans="1:27" ht="33">
      <c r="A99" s="17">
        <v>89</v>
      </c>
      <c r="B99" s="18" t="s">
        <v>1080</v>
      </c>
      <c r="C99" s="19" t="s">
        <v>82</v>
      </c>
      <c r="D99" s="26">
        <v>5.44</v>
      </c>
      <c r="E99" s="21"/>
      <c r="F99" s="21">
        <f t="shared" si="9"/>
        <v>0</v>
      </c>
      <c r="G99" s="21"/>
      <c r="H99" s="21">
        <f t="shared" si="10"/>
        <v>0</v>
      </c>
      <c r="I99" s="21"/>
      <c r="J99" s="143">
        <f t="shared" si="11"/>
        <v>0</v>
      </c>
      <c r="K99" s="143"/>
      <c r="L99" s="143">
        <f t="shared" si="12"/>
        <v>0</v>
      </c>
      <c r="M99" s="147">
        <f t="shared" si="13"/>
        <v>0</v>
      </c>
      <c r="N99" s="118">
        <f t="shared" si="14"/>
        <v>0</v>
      </c>
      <c r="AA99" s="72">
        <v>4530</v>
      </c>
    </row>
    <row r="100" spans="1:14" ht="33">
      <c r="A100" s="17">
        <v>90</v>
      </c>
      <c r="B100" s="18" t="s">
        <v>1081</v>
      </c>
      <c r="C100" s="19" t="s">
        <v>82</v>
      </c>
      <c r="D100" s="26">
        <v>2.88</v>
      </c>
      <c r="E100" s="21"/>
      <c r="F100" s="21">
        <f t="shared" si="9"/>
        <v>0</v>
      </c>
      <c r="G100" s="21"/>
      <c r="H100" s="21">
        <f t="shared" si="10"/>
        <v>0</v>
      </c>
      <c r="I100" s="21"/>
      <c r="J100" s="143">
        <f t="shared" si="11"/>
        <v>0</v>
      </c>
      <c r="K100" s="143"/>
      <c r="L100" s="143">
        <f t="shared" si="12"/>
        <v>0</v>
      </c>
      <c r="M100" s="147">
        <f t="shared" si="13"/>
        <v>0</v>
      </c>
      <c r="N100" s="118">
        <f t="shared" si="14"/>
        <v>0</v>
      </c>
    </row>
    <row r="101" spans="1:14" ht="33">
      <c r="A101" s="17">
        <v>91</v>
      </c>
      <c r="B101" s="18" t="s">
        <v>1082</v>
      </c>
      <c r="C101" s="19" t="s">
        <v>82</v>
      </c>
      <c r="D101" s="26">
        <v>3.33</v>
      </c>
      <c r="E101" s="21">
        <v>1000</v>
      </c>
      <c r="F101" s="21">
        <f t="shared" si="9"/>
        <v>3330</v>
      </c>
      <c r="G101" s="21">
        <v>200</v>
      </c>
      <c r="H101" s="21">
        <f t="shared" si="10"/>
        <v>666</v>
      </c>
      <c r="I101" s="21">
        <v>300</v>
      </c>
      <c r="J101" s="143">
        <f t="shared" si="11"/>
        <v>999</v>
      </c>
      <c r="K101" s="143">
        <v>1280</v>
      </c>
      <c r="L101" s="143">
        <f t="shared" si="12"/>
        <v>4262.4</v>
      </c>
      <c r="M101" s="147">
        <f t="shared" si="13"/>
        <v>2780</v>
      </c>
      <c r="N101" s="118">
        <f t="shared" si="14"/>
        <v>9257.4</v>
      </c>
    </row>
    <row r="102" spans="1:27" ht="33">
      <c r="A102" s="17">
        <v>92</v>
      </c>
      <c r="B102" s="18" t="s">
        <v>1083</v>
      </c>
      <c r="C102" s="19" t="s">
        <v>82</v>
      </c>
      <c r="D102" s="26">
        <v>3.95</v>
      </c>
      <c r="E102" s="21"/>
      <c r="F102" s="21">
        <f t="shared" si="9"/>
        <v>0</v>
      </c>
      <c r="G102" s="21"/>
      <c r="H102" s="21">
        <f t="shared" si="10"/>
        <v>0</v>
      </c>
      <c r="I102" s="21"/>
      <c r="J102" s="143">
        <f t="shared" si="11"/>
        <v>0</v>
      </c>
      <c r="K102" s="143"/>
      <c r="L102" s="143">
        <f t="shared" si="12"/>
        <v>0</v>
      </c>
      <c r="M102" s="147">
        <f t="shared" si="13"/>
        <v>0</v>
      </c>
      <c r="N102" s="118">
        <f t="shared" si="14"/>
        <v>0</v>
      </c>
      <c r="AA102" s="72">
        <v>3549</v>
      </c>
    </row>
    <row r="103" spans="1:27" ht="33">
      <c r="A103" s="17">
        <v>93</v>
      </c>
      <c r="B103" s="18" t="s">
        <v>1084</v>
      </c>
      <c r="C103" s="19" t="s">
        <v>82</v>
      </c>
      <c r="D103" s="26">
        <v>4.88</v>
      </c>
      <c r="E103" s="21"/>
      <c r="F103" s="21">
        <f t="shared" si="9"/>
        <v>0</v>
      </c>
      <c r="G103" s="21"/>
      <c r="H103" s="21">
        <f t="shared" si="10"/>
        <v>0</v>
      </c>
      <c r="I103" s="21"/>
      <c r="J103" s="143">
        <f t="shared" si="11"/>
        <v>0</v>
      </c>
      <c r="K103" s="143"/>
      <c r="L103" s="143">
        <f t="shared" si="12"/>
        <v>0</v>
      </c>
      <c r="M103" s="147">
        <f t="shared" si="13"/>
        <v>0</v>
      </c>
      <c r="N103" s="118">
        <f t="shared" si="14"/>
        <v>0</v>
      </c>
      <c r="AA103" s="72">
        <v>4777</v>
      </c>
    </row>
    <row r="104" spans="1:27" ht="33">
      <c r="A104" s="17">
        <v>94</v>
      </c>
      <c r="B104" s="24" t="s">
        <v>1102</v>
      </c>
      <c r="C104" s="19" t="s">
        <v>1094</v>
      </c>
      <c r="D104" s="26">
        <v>13.43</v>
      </c>
      <c r="E104" s="21"/>
      <c r="F104" s="21">
        <f t="shared" si="9"/>
        <v>0</v>
      </c>
      <c r="G104" s="21"/>
      <c r="H104" s="21">
        <f t="shared" si="10"/>
        <v>0</v>
      </c>
      <c r="I104" s="21"/>
      <c r="J104" s="143">
        <f t="shared" si="11"/>
        <v>0</v>
      </c>
      <c r="K104" s="143"/>
      <c r="L104" s="143">
        <f t="shared" si="12"/>
        <v>0</v>
      </c>
      <c r="M104" s="147">
        <f t="shared" si="13"/>
        <v>0</v>
      </c>
      <c r="N104" s="118">
        <f t="shared" si="14"/>
        <v>0</v>
      </c>
      <c r="AA104" s="72">
        <v>10.45</v>
      </c>
    </row>
    <row r="105" spans="1:14" ht="33">
      <c r="A105" s="17">
        <v>95</v>
      </c>
      <c r="B105" s="24" t="s">
        <v>1103</v>
      </c>
      <c r="C105" s="19" t="s">
        <v>1094</v>
      </c>
      <c r="D105" s="26">
        <v>17.23</v>
      </c>
      <c r="E105" s="21"/>
      <c r="F105" s="21">
        <f t="shared" si="9"/>
        <v>0</v>
      </c>
      <c r="G105" s="21"/>
      <c r="H105" s="21">
        <f t="shared" si="10"/>
        <v>0</v>
      </c>
      <c r="I105" s="21"/>
      <c r="J105" s="143">
        <f t="shared" si="11"/>
        <v>0</v>
      </c>
      <c r="K105" s="143"/>
      <c r="L105" s="143">
        <f t="shared" si="12"/>
        <v>0</v>
      </c>
      <c r="M105" s="147">
        <f t="shared" si="13"/>
        <v>0</v>
      </c>
      <c r="N105" s="118">
        <f t="shared" si="14"/>
        <v>0</v>
      </c>
    </row>
    <row r="106" spans="1:14" ht="33">
      <c r="A106" s="17">
        <v>96</v>
      </c>
      <c r="B106" s="24" t="s">
        <v>1104</v>
      </c>
      <c r="C106" s="19" t="s">
        <v>1094</v>
      </c>
      <c r="D106" s="26">
        <v>22.44</v>
      </c>
      <c r="E106" s="21"/>
      <c r="F106" s="21">
        <f t="shared" si="9"/>
        <v>0</v>
      </c>
      <c r="G106" s="21"/>
      <c r="H106" s="21">
        <f t="shared" si="10"/>
        <v>0</v>
      </c>
      <c r="I106" s="21"/>
      <c r="J106" s="143">
        <f t="shared" si="11"/>
        <v>0</v>
      </c>
      <c r="K106" s="143"/>
      <c r="L106" s="143">
        <f t="shared" si="12"/>
        <v>0</v>
      </c>
      <c r="M106" s="147">
        <f t="shared" si="13"/>
        <v>0</v>
      </c>
      <c r="N106" s="118">
        <f t="shared" si="14"/>
        <v>0</v>
      </c>
    </row>
    <row r="107" spans="1:14" ht="33">
      <c r="A107" s="17">
        <v>97</v>
      </c>
      <c r="B107" s="24" t="s">
        <v>1105</v>
      </c>
      <c r="C107" s="19" t="s">
        <v>1094</v>
      </c>
      <c r="D107" s="26">
        <v>13.66</v>
      </c>
      <c r="E107" s="21"/>
      <c r="F107" s="21">
        <f aca="true" t="shared" si="15" ref="F107:F138">E107*D107</f>
        <v>0</v>
      </c>
      <c r="G107" s="21"/>
      <c r="H107" s="21">
        <f aca="true" t="shared" si="16" ref="H107:H138">G107*D107</f>
        <v>0</v>
      </c>
      <c r="I107" s="21"/>
      <c r="J107" s="143">
        <f aca="true" t="shared" si="17" ref="J107:J138">I107*D107</f>
        <v>0</v>
      </c>
      <c r="K107" s="143"/>
      <c r="L107" s="143">
        <f t="shared" si="12"/>
        <v>0</v>
      </c>
      <c r="M107" s="147">
        <f t="shared" si="13"/>
        <v>0</v>
      </c>
      <c r="N107" s="118">
        <f t="shared" si="14"/>
        <v>0</v>
      </c>
    </row>
    <row r="108" spans="1:14" ht="33">
      <c r="A108" s="17">
        <v>98</v>
      </c>
      <c r="B108" s="24" t="s">
        <v>1106</v>
      </c>
      <c r="C108" s="19" t="s">
        <v>1094</v>
      </c>
      <c r="D108" s="26">
        <v>10.31</v>
      </c>
      <c r="E108" s="21">
        <v>15</v>
      </c>
      <c r="F108" s="21">
        <f t="shared" si="15"/>
        <v>154.65</v>
      </c>
      <c r="G108" s="21">
        <v>8</v>
      </c>
      <c r="H108" s="21">
        <f t="shared" si="16"/>
        <v>82.48</v>
      </c>
      <c r="I108" s="21">
        <v>8</v>
      </c>
      <c r="J108" s="143">
        <f t="shared" si="17"/>
        <v>82.48</v>
      </c>
      <c r="K108" s="143"/>
      <c r="L108" s="143">
        <f t="shared" si="12"/>
        <v>0</v>
      </c>
      <c r="M108" s="147">
        <f t="shared" si="13"/>
        <v>31</v>
      </c>
      <c r="N108" s="118">
        <f t="shared" si="14"/>
        <v>319.61</v>
      </c>
    </row>
    <row r="109" spans="1:14" ht="33">
      <c r="A109" s="17">
        <v>99</v>
      </c>
      <c r="B109" s="24" t="s">
        <v>1107</v>
      </c>
      <c r="C109" s="19" t="s">
        <v>1094</v>
      </c>
      <c r="D109" s="26">
        <v>21.51</v>
      </c>
      <c r="E109" s="21"/>
      <c r="F109" s="21">
        <f t="shared" si="15"/>
        <v>0</v>
      </c>
      <c r="G109" s="21"/>
      <c r="H109" s="21">
        <f t="shared" si="16"/>
        <v>0</v>
      </c>
      <c r="I109" s="21"/>
      <c r="J109" s="143">
        <f t="shared" si="17"/>
        <v>0</v>
      </c>
      <c r="K109" s="143">
        <v>8</v>
      </c>
      <c r="L109" s="143">
        <f t="shared" si="12"/>
        <v>172.08</v>
      </c>
      <c r="M109" s="147">
        <f t="shared" si="13"/>
        <v>8</v>
      </c>
      <c r="N109" s="118">
        <f t="shared" si="14"/>
        <v>172.08</v>
      </c>
    </row>
    <row r="110" spans="1:14" ht="33">
      <c r="A110" s="17">
        <v>100</v>
      </c>
      <c r="B110" s="24" t="s">
        <v>1108</v>
      </c>
      <c r="C110" s="19" t="s">
        <v>1094</v>
      </c>
      <c r="D110" s="26">
        <v>28.01</v>
      </c>
      <c r="E110" s="21"/>
      <c r="F110" s="21">
        <f t="shared" si="15"/>
        <v>0</v>
      </c>
      <c r="G110" s="21"/>
      <c r="H110" s="21">
        <f t="shared" si="16"/>
        <v>0</v>
      </c>
      <c r="I110" s="21"/>
      <c r="J110" s="143">
        <f t="shared" si="17"/>
        <v>0</v>
      </c>
      <c r="K110" s="143"/>
      <c r="L110" s="143">
        <f t="shared" si="12"/>
        <v>0</v>
      </c>
      <c r="M110" s="147">
        <f t="shared" si="13"/>
        <v>0</v>
      </c>
      <c r="N110" s="118">
        <f t="shared" si="14"/>
        <v>0</v>
      </c>
    </row>
    <row r="111" spans="1:27" ht="33">
      <c r="A111" s="17">
        <v>101</v>
      </c>
      <c r="B111" s="24" t="s">
        <v>1391</v>
      </c>
      <c r="C111" s="19" t="s">
        <v>1094</v>
      </c>
      <c r="D111" s="26">
        <v>0.58</v>
      </c>
      <c r="E111" s="21">
        <v>15</v>
      </c>
      <c r="F111" s="21">
        <f t="shared" si="15"/>
        <v>8.7</v>
      </c>
      <c r="G111" s="21">
        <v>6</v>
      </c>
      <c r="H111" s="21">
        <f t="shared" si="16"/>
        <v>3.4799999999999995</v>
      </c>
      <c r="I111" s="21">
        <v>6</v>
      </c>
      <c r="J111" s="143">
        <f t="shared" si="17"/>
        <v>3.4799999999999995</v>
      </c>
      <c r="K111" s="143">
        <v>12</v>
      </c>
      <c r="L111" s="143">
        <f t="shared" si="12"/>
        <v>6.959999999999999</v>
      </c>
      <c r="M111" s="147">
        <f t="shared" si="13"/>
        <v>39</v>
      </c>
      <c r="N111" s="118">
        <f t="shared" si="14"/>
        <v>22.619999999999997</v>
      </c>
      <c r="AA111" s="72">
        <v>0.55</v>
      </c>
    </row>
    <row r="112" spans="1:27" ht="33">
      <c r="A112" s="17">
        <v>102</v>
      </c>
      <c r="B112" s="24" t="s">
        <v>116</v>
      </c>
      <c r="C112" s="19" t="s">
        <v>1094</v>
      </c>
      <c r="D112" s="26">
        <v>0.2</v>
      </c>
      <c r="E112" s="21">
        <v>40</v>
      </c>
      <c r="F112" s="21">
        <f t="shared" si="15"/>
        <v>8</v>
      </c>
      <c r="G112" s="21">
        <v>20</v>
      </c>
      <c r="H112" s="21">
        <f t="shared" si="16"/>
        <v>4</v>
      </c>
      <c r="I112" s="21">
        <v>20</v>
      </c>
      <c r="J112" s="143">
        <f t="shared" si="17"/>
        <v>4</v>
      </c>
      <c r="K112" s="143">
        <v>100</v>
      </c>
      <c r="L112" s="143">
        <f t="shared" si="12"/>
        <v>20</v>
      </c>
      <c r="M112" s="147">
        <f t="shared" si="13"/>
        <v>180</v>
      </c>
      <c r="N112" s="118">
        <f t="shared" si="14"/>
        <v>36</v>
      </c>
      <c r="AA112" s="72">
        <v>0.14</v>
      </c>
    </row>
    <row r="113" spans="1:27" ht="33">
      <c r="A113" s="17">
        <v>103</v>
      </c>
      <c r="B113" s="24" t="s">
        <v>1392</v>
      </c>
      <c r="C113" s="19" t="s">
        <v>1094</v>
      </c>
      <c r="D113" s="26">
        <v>3.91</v>
      </c>
      <c r="E113" s="21">
        <v>12</v>
      </c>
      <c r="F113" s="21">
        <f t="shared" si="15"/>
        <v>46.92</v>
      </c>
      <c r="G113" s="21">
        <v>2</v>
      </c>
      <c r="H113" s="21">
        <f t="shared" si="16"/>
        <v>7.82</v>
      </c>
      <c r="I113" s="21">
        <v>6</v>
      </c>
      <c r="J113" s="143">
        <f t="shared" si="17"/>
        <v>23.46</v>
      </c>
      <c r="K113" s="143">
        <v>8</v>
      </c>
      <c r="L113" s="143">
        <f t="shared" si="12"/>
        <v>31.28</v>
      </c>
      <c r="M113" s="147">
        <f t="shared" si="13"/>
        <v>28</v>
      </c>
      <c r="N113" s="118">
        <f t="shared" si="14"/>
        <v>109.48</v>
      </c>
      <c r="AA113" s="72">
        <v>12.6</v>
      </c>
    </row>
    <row r="114" spans="1:27" ht="33">
      <c r="A114" s="17">
        <v>104</v>
      </c>
      <c r="B114" s="24" t="s">
        <v>1393</v>
      </c>
      <c r="C114" s="19" t="s">
        <v>1094</v>
      </c>
      <c r="D114" s="26">
        <v>48.36</v>
      </c>
      <c r="E114" s="21"/>
      <c r="F114" s="21">
        <f t="shared" si="15"/>
        <v>0</v>
      </c>
      <c r="G114" s="21"/>
      <c r="H114" s="21">
        <f t="shared" si="16"/>
        <v>0</v>
      </c>
      <c r="I114" s="21"/>
      <c r="J114" s="143">
        <f t="shared" si="17"/>
        <v>0</v>
      </c>
      <c r="K114" s="143"/>
      <c r="L114" s="143">
        <f t="shared" si="12"/>
        <v>0</v>
      </c>
      <c r="M114" s="147">
        <f t="shared" si="13"/>
        <v>0</v>
      </c>
      <c r="N114" s="118">
        <f t="shared" si="14"/>
        <v>0</v>
      </c>
      <c r="AA114" s="72">
        <v>47.25</v>
      </c>
    </row>
    <row r="115" spans="1:27" ht="16.5">
      <c r="A115" s="17">
        <v>105</v>
      </c>
      <c r="B115" s="18" t="s">
        <v>1125</v>
      </c>
      <c r="C115" s="19" t="s">
        <v>1094</v>
      </c>
      <c r="D115" s="26">
        <v>90.53</v>
      </c>
      <c r="E115" s="21">
        <v>4</v>
      </c>
      <c r="F115" s="21">
        <f t="shared" si="15"/>
        <v>362.12</v>
      </c>
      <c r="G115" s="21">
        <v>1</v>
      </c>
      <c r="H115" s="21">
        <f t="shared" si="16"/>
        <v>90.53</v>
      </c>
      <c r="I115" s="21">
        <v>1</v>
      </c>
      <c r="J115" s="143">
        <f t="shared" si="17"/>
        <v>90.53</v>
      </c>
      <c r="K115" s="143">
        <v>1</v>
      </c>
      <c r="L115" s="143">
        <f t="shared" si="12"/>
        <v>90.53</v>
      </c>
      <c r="M115" s="147">
        <f t="shared" si="13"/>
        <v>7</v>
      </c>
      <c r="N115" s="118">
        <f t="shared" si="14"/>
        <v>633.71</v>
      </c>
      <c r="AA115" s="72">
        <v>89.89</v>
      </c>
    </row>
    <row r="116" spans="1:27" ht="16.5">
      <c r="A116" s="17">
        <v>106</v>
      </c>
      <c r="B116" s="18" t="s">
        <v>1126</v>
      </c>
      <c r="C116" s="19" t="s">
        <v>1094</v>
      </c>
      <c r="D116" s="26">
        <v>108.68</v>
      </c>
      <c r="E116" s="21"/>
      <c r="F116" s="21">
        <f t="shared" si="15"/>
        <v>0</v>
      </c>
      <c r="G116" s="21"/>
      <c r="H116" s="21">
        <f t="shared" si="16"/>
        <v>0</v>
      </c>
      <c r="I116" s="21"/>
      <c r="J116" s="143">
        <f t="shared" si="17"/>
        <v>0</v>
      </c>
      <c r="K116" s="143"/>
      <c r="L116" s="143">
        <f t="shared" si="12"/>
        <v>0</v>
      </c>
      <c r="M116" s="147">
        <f t="shared" si="13"/>
        <v>0</v>
      </c>
      <c r="N116" s="118">
        <f t="shared" si="14"/>
        <v>0</v>
      </c>
      <c r="AA116" s="72">
        <v>151.2</v>
      </c>
    </row>
    <row r="117" spans="1:14" ht="16.5">
      <c r="A117" s="17">
        <v>107</v>
      </c>
      <c r="B117" s="18" t="s">
        <v>1127</v>
      </c>
      <c r="C117" s="19" t="s">
        <v>1094</v>
      </c>
      <c r="D117" s="26">
        <v>123.25</v>
      </c>
      <c r="E117" s="21"/>
      <c r="F117" s="21">
        <f t="shared" si="15"/>
        <v>0</v>
      </c>
      <c r="G117" s="21"/>
      <c r="H117" s="21">
        <f t="shared" si="16"/>
        <v>0</v>
      </c>
      <c r="I117" s="21"/>
      <c r="J117" s="143">
        <f t="shared" si="17"/>
        <v>0</v>
      </c>
      <c r="K117" s="143"/>
      <c r="L117" s="143">
        <f t="shared" si="12"/>
        <v>0</v>
      </c>
      <c r="M117" s="147">
        <f t="shared" si="13"/>
        <v>0</v>
      </c>
      <c r="N117" s="118">
        <f t="shared" si="14"/>
        <v>0</v>
      </c>
    </row>
    <row r="118" spans="1:14" ht="16.5">
      <c r="A118" s="17">
        <v>108</v>
      </c>
      <c r="B118" s="18" t="s">
        <v>1128</v>
      </c>
      <c r="C118" s="19" t="s">
        <v>1094</v>
      </c>
      <c r="D118" s="26">
        <v>133.69</v>
      </c>
      <c r="E118" s="21"/>
      <c r="F118" s="21">
        <f t="shared" si="15"/>
        <v>0</v>
      </c>
      <c r="G118" s="21"/>
      <c r="H118" s="21">
        <f t="shared" si="16"/>
        <v>0</v>
      </c>
      <c r="I118" s="21"/>
      <c r="J118" s="143">
        <f t="shared" si="17"/>
        <v>0</v>
      </c>
      <c r="K118" s="143"/>
      <c r="L118" s="143">
        <f t="shared" si="12"/>
        <v>0</v>
      </c>
      <c r="M118" s="147">
        <f t="shared" si="13"/>
        <v>0</v>
      </c>
      <c r="N118" s="118">
        <f t="shared" si="14"/>
        <v>0</v>
      </c>
    </row>
    <row r="119" spans="1:14" ht="33">
      <c r="A119" s="17">
        <v>109</v>
      </c>
      <c r="B119" s="18" t="s">
        <v>1122</v>
      </c>
      <c r="C119" s="19" t="s">
        <v>1094</v>
      </c>
      <c r="D119" s="26">
        <v>150.4</v>
      </c>
      <c r="E119" s="21"/>
      <c r="F119" s="21">
        <f t="shared" si="15"/>
        <v>0</v>
      </c>
      <c r="G119" s="21"/>
      <c r="H119" s="21">
        <f t="shared" si="16"/>
        <v>0</v>
      </c>
      <c r="I119" s="21"/>
      <c r="J119" s="143">
        <f t="shared" si="17"/>
        <v>0</v>
      </c>
      <c r="K119" s="143"/>
      <c r="L119" s="143">
        <f t="shared" si="12"/>
        <v>0</v>
      </c>
      <c r="M119" s="147">
        <f t="shared" si="13"/>
        <v>0</v>
      </c>
      <c r="N119" s="118">
        <f t="shared" si="14"/>
        <v>0</v>
      </c>
    </row>
    <row r="120" spans="1:14" ht="33">
      <c r="A120" s="17">
        <v>110</v>
      </c>
      <c r="B120" s="18" t="s">
        <v>1123</v>
      </c>
      <c r="C120" s="19" t="s">
        <v>1094</v>
      </c>
      <c r="D120" s="26">
        <v>168.23</v>
      </c>
      <c r="E120" s="21"/>
      <c r="F120" s="21">
        <f t="shared" si="15"/>
        <v>0</v>
      </c>
      <c r="G120" s="21"/>
      <c r="H120" s="21">
        <f t="shared" si="16"/>
        <v>0</v>
      </c>
      <c r="I120" s="21"/>
      <c r="J120" s="143">
        <f t="shared" si="17"/>
        <v>0</v>
      </c>
      <c r="K120" s="143"/>
      <c r="L120" s="143">
        <f t="shared" si="12"/>
        <v>0</v>
      </c>
      <c r="M120" s="147">
        <f t="shared" si="13"/>
        <v>0</v>
      </c>
      <c r="N120" s="118">
        <f t="shared" si="14"/>
        <v>0</v>
      </c>
    </row>
    <row r="121" spans="1:27" ht="33">
      <c r="A121" s="17">
        <v>111</v>
      </c>
      <c r="B121" s="18" t="s">
        <v>1124</v>
      </c>
      <c r="C121" s="19" t="s">
        <v>1094</v>
      </c>
      <c r="D121" s="26">
        <v>147.65</v>
      </c>
      <c r="E121" s="21"/>
      <c r="F121" s="21">
        <f t="shared" si="15"/>
        <v>0</v>
      </c>
      <c r="G121" s="21"/>
      <c r="H121" s="21">
        <f t="shared" si="16"/>
        <v>0</v>
      </c>
      <c r="I121" s="21"/>
      <c r="J121" s="143">
        <f t="shared" si="17"/>
        <v>0</v>
      </c>
      <c r="K121" s="143"/>
      <c r="L121" s="143">
        <f t="shared" si="12"/>
        <v>0</v>
      </c>
      <c r="M121" s="147">
        <f t="shared" si="13"/>
        <v>0</v>
      </c>
      <c r="N121" s="118">
        <f t="shared" si="14"/>
        <v>0</v>
      </c>
      <c r="AA121" s="72">
        <v>105</v>
      </c>
    </row>
    <row r="122" spans="1:14" ht="33">
      <c r="A122" s="17">
        <v>112</v>
      </c>
      <c r="B122" s="18" t="s">
        <v>992</v>
      </c>
      <c r="C122" s="19" t="s">
        <v>13</v>
      </c>
      <c r="D122" s="26">
        <v>380.92</v>
      </c>
      <c r="E122" s="21"/>
      <c r="F122" s="21">
        <f t="shared" si="15"/>
        <v>0</v>
      </c>
      <c r="G122" s="21"/>
      <c r="H122" s="21">
        <f t="shared" si="16"/>
        <v>0</v>
      </c>
      <c r="I122" s="21"/>
      <c r="J122" s="143">
        <f t="shared" si="17"/>
        <v>0</v>
      </c>
      <c r="K122" s="143"/>
      <c r="L122" s="143">
        <f t="shared" si="12"/>
        <v>0</v>
      </c>
      <c r="M122" s="147">
        <f t="shared" si="13"/>
        <v>0</v>
      </c>
      <c r="N122" s="118">
        <f t="shared" si="14"/>
        <v>0</v>
      </c>
    </row>
    <row r="123" spans="1:27" ht="16.5">
      <c r="A123" s="17">
        <v>113</v>
      </c>
      <c r="B123" s="36" t="s">
        <v>1129</v>
      </c>
      <c r="C123" s="19" t="s">
        <v>1094</v>
      </c>
      <c r="D123" s="26">
        <v>9.82</v>
      </c>
      <c r="E123" s="21">
        <v>8</v>
      </c>
      <c r="F123" s="21">
        <f t="shared" si="15"/>
        <v>78.56</v>
      </c>
      <c r="G123" s="21">
        <v>4</v>
      </c>
      <c r="H123" s="21">
        <f t="shared" si="16"/>
        <v>39.28</v>
      </c>
      <c r="I123" s="21">
        <v>5</v>
      </c>
      <c r="J123" s="143">
        <f t="shared" si="17"/>
        <v>49.1</v>
      </c>
      <c r="K123" s="143"/>
      <c r="L123" s="143">
        <f t="shared" si="12"/>
        <v>0</v>
      </c>
      <c r="M123" s="147">
        <f t="shared" si="13"/>
        <v>17</v>
      </c>
      <c r="N123" s="118">
        <f t="shared" si="14"/>
        <v>166.94</v>
      </c>
      <c r="AA123" s="72">
        <v>10.68</v>
      </c>
    </row>
    <row r="124" spans="1:14" ht="16.5">
      <c r="A124" s="17">
        <v>114</v>
      </c>
      <c r="B124" s="36" t="s">
        <v>993</v>
      </c>
      <c r="C124" s="19" t="s">
        <v>13</v>
      </c>
      <c r="D124" s="26">
        <v>25.75</v>
      </c>
      <c r="E124" s="21"/>
      <c r="F124" s="21">
        <f t="shared" si="15"/>
        <v>0</v>
      </c>
      <c r="G124" s="21"/>
      <c r="H124" s="21">
        <f t="shared" si="16"/>
        <v>0</v>
      </c>
      <c r="I124" s="21"/>
      <c r="J124" s="143">
        <f t="shared" si="17"/>
        <v>0</v>
      </c>
      <c r="K124" s="143">
        <v>2</v>
      </c>
      <c r="L124" s="143">
        <f t="shared" si="12"/>
        <v>51.5</v>
      </c>
      <c r="M124" s="147">
        <f t="shared" si="13"/>
        <v>2</v>
      </c>
      <c r="N124" s="118">
        <f t="shared" si="14"/>
        <v>51.5</v>
      </c>
    </row>
    <row r="125" spans="1:14" ht="33">
      <c r="A125" s="17">
        <v>115</v>
      </c>
      <c r="B125" s="36" t="s">
        <v>1130</v>
      </c>
      <c r="C125" s="19" t="s">
        <v>1094</v>
      </c>
      <c r="D125" s="26">
        <v>11.4</v>
      </c>
      <c r="E125" s="21">
        <v>8</v>
      </c>
      <c r="F125" s="21">
        <f t="shared" si="15"/>
        <v>91.2</v>
      </c>
      <c r="G125" s="21">
        <v>4</v>
      </c>
      <c r="H125" s="21">
        <f t="shared" si="16"/>
        <v>45.6</v>
      </c>
      <c r="I125" s="21">
        <v>5</v>
      </c>
      <c r="J125" s="143">
        <f t="shared" si="17"/>
        <v>57</v>
      </c>
      <c r="K125" s="143">
        <v>4</v>
      </c>
      <c r="L125" s="143">
        <f t="shared" si="12"/>
        <v>45.6</v>
      </c>
      <c r="M125" s="147">
        <f t="shared" si="13"/>
        <v>21</v>
      </c>
      <c r="N125" s="118">
        <f t="shared" si="14"/>
        <v>239.4</v>
      </c>
    </row>
    <row r="126" spans="1:14" ht="33">
      <c r="A126" s="17">
        <v>116</v>
      </c>
      <c r="B126" s="36" t="s">
        <v>1131</v>
      </c>
      <c r="C126" s="19" t="s">
        <v>1094</v>
      </c>
      <c r="D126" s="26">
        <v>13.63</v>
      </c>
      <c r="E126" s="21"/>
      <c r="F126" s="21">
        <f t="shared" si="15"/>
        <v>0</v>
      </c>
      <c r="G126" s="21"/>
      <c r="H126" s="21">
        <f t="shared" si="16"/>
        <v>0</v>
      </c>
      <c r="I126" s="21"/>
      <c r="J126" s="143">
        <f t="shared" si="17"/>
        <v>0</v>
      </c>
      <c r="K126" s="143"/>
      <c r="L126" s="143">
        <f t="shared" si="12"/>
        <v>0</v>
      </c>
      <c r="M126" s="147">
        <f t="shared" si="13"/>
        <v>0</v>
      </c>
      <c r="N126" s="118">
        <f t="shared" si="14"/>
        <v>0</v>
      </c>
    </row>
    <row r="127" spans="1:27" ht="33">
      <c r="A127" s="17">
        <v>117</v>
      </c>
      <c r="B127" s="18" t="s">
        <v>1132</v>
      </c>
      <c r="C127" s="19" t="s">
        <v>1094</v>
      </c>
      <c r="D127" s="26">
        <v>17.74</v>
      </c>
      <c r="E127" s="21"/>
      <c r="F127" s="21">
        <f t="shared" si="15"/>
        <v>0</v>
      </c>
      <c r="G127" s="21"/>
      <c r="H127" s="21">
        <f t="shared" si="16"/>
        <v>0</v>
      </c>
      <c r="I127" s="21"/>
      <c r="J127" s="143">
        <f t="shared" si="17"/>
        <v>0</v>
      </c>
      <c r="K127" s="143"/>
      <c r="L127" s="143">
        <f t="shared" si="12"/>
        <v>0</v>
      </c>
      <c r="M127" s="147">
        <f t="shared" si="13"/>
        <v>0</v>
      </c>
      <c r="N127" s="118">
        <f t="shared" si="14"/>
        <v>0</v>
      </c>
      <c r="AA127" s="72">
        <v>4.67</v>
      </c>
    </row>
    <row r="128" spans="1:14" ht="33">
      <c r="A128" s="17">
        <v>118</v>
      </c>
      <c r="B128" s="18" t="s">
        <v>1109</v>
      </c>
      <c r="C128" s="19" t="s">
        <v>1117</v>
      </c>
      <c r="D128" s="26">
        <v>0.26</v>
      </c>
      <c r="E128" s="21"/>
      <c r="F128" s="21">
        <f t="shared" si="15"/>
        <v>0</v>
      </c>
      <c r="G128" s="21"/>
      <c r="H128" s="21">
        <f t="shared" si="16"/>
        <v>0</v>
      </c>
      <c r="I128" s="21"/>
      <c r="J128" s="143">
        <f t="shared" si="17"/>
        <v>0</v>
      </c>
      <c r="K128" s="143"/>
      <c r="L128" s="143">
        <f t="shared" si="12"/>
        <v>0</v>
      </c>
      <c r="M128" s="147">
        <f t="shared" si="13"/>
        <v>0</v>
      </c>
      <c r="N128" s="118">
        <f t="shared" si="14"/>
        <v>0</v>
      </c>
    </row>
    <row r="129" spans="1:14" ht="33">
      <c r="A129" s="17">
        <v>119</v>
      </c>
      <c r="B129" s="18" t="s">
        <v>1110</v>
      </c>
      <c r="C129" s="19" t="s">
        <v>82</v>
      </c>
      <c r="D129" s="26">
        <v>1.84</v>
      </c>
      <c r="E129" s="21">
        <v>70</v>
      </c>
      <c r="F129" s="21">
        <f t="shared" si="15"/>
        <v>128.8</v>
      </c>
      <c r="G129" s="21">
        <v>30</v>
      </c>
      <c r="H129" s="21">
        <f t="shared" si="16"/>
        <v>55.2</v>
      </c>
      <c r="I129" s="21">
        <v>40</v>
      </c>
      <c r="J129" s="143">
        <f t="shared" si="17"/>
        <v>73.60000000000001</v>
      </c>
      <c r="K129" s="143"/>
      <c r="L129" s="143">
        <f t="shared" si="12"/>
        <v>0</v>
      </c>
      <c r="M129" s="147">
        <f t="shared" si="13"/>
        <v>140</v>
      </c>
      <c r="N129" s="118">
        <f t="shared" si="14"/>
        <v>257.6</v>
      </c>
    </row>
    <row r="130" spans="1:14" ht="33">
      <c r="A130" s="17">
        <v>120</v>
      </c>
      <c r="B130" s="18" t="s">
        <v>1111</v>
      </c>
      <c r="C130" s="19" t="s">
        <v>82</v>
      </c>
      <c r="D130" s="26">
        <v>2.46</v>
      </c>
      <c r="E130" s="21"/>
      <c r="F130" s="21">
        <f t="shared" si="15"/>
        <v>0</v>
      </c>
      <c r="G130" s="21"/>
      <c r="H130" s="21">
        <f t="shared" si="16"/>
        <v>0</v>
      </c>
      <c r="I130" s="21"/>
      <c r="J130" s="143">
        <f t="shared" si="17"/>
        <v>0</v>
      </c>
      <c r="K130" s="143"/>
      <c r="L130" s="143">
        <f t="shared" si="12"/>
        <v>0</v>
      </c>
      <c r="M130" s="147">
        <f t="shared" si="13"/>
        <v>0</v>
      </c>
      <c r="N130" s="118">
        <f t="shared" si="14"/>
        <v>0</v>
      </c>
    </row>
    <row r="131" spans="1:14" ht="33">
      <c r="A131" s="17">
        <v>121</v>
      </c>
      <c r="B131" s="18" t="s">
        <v>1112</v>
      </c>
      <c r="C131" s="19" t="s">
        <v>82</v>
      </c>
      <c r="D131" s="26">
        <v>4.03</v>
      </c>
      <c r="E131" s="21"/>
      <c r="F131" s="21">
        <f t="shared" si="15"/>
        <v>0</v>
      </c>
      <c r="G131" s="21"/>
      <c r="H131" s="21">
        <f t="shared" si="16"/>
        <v>0</v>
      </c>
      <c r="I131" s="21"/>
      <c r="J131" s="143">
        <f t="shared" si="17"/>
        <v>0</v>
      </c>
      <c r="K131" s="143"/>
      <c r="L131" s="143">
        <f t="shared" si="12"/>
        <v>0</v>
      </c>
      <c r="M131" s="147">
        <f t="shared" si="13"/>
        <v>0</v>
      </c>
      <c r="N131" s="118">
        <f t="shared" si="14"/>
        <v>0</v>
      </c>
    </row>
    <row r="132" spans="1:14" ht="33">
      <c r="A132" s="17">
        <v>122</v>
      </c>
      <c r="B132" s="18" t="s">
        <v>1113</v>
      </c>
      <c r="C132" s="19" t="s">
        <v>82</v>
      </c>
      <c r="D132" s="26">
        <v>8.44</v>
      </c>
      <c r="E132" s="21"/>
      <c r="F132" s="21">
        <f t="shared" si="15"/>
        <v>0</v>
      </c>
      <c r="G132" s="21"/>
      <c r="H132" s="21">
        <f t="shared" si="16"/>
        <v>0</v>
      </c>
      <c r="I132" s="21"/>
      <c r="J132" s="143">
        <f t="shared" si="17"/>
        <v>0</v>
      </c>
      <c r="K132" s="143"/>
      <c r="L132" s="143">
        <f t="shared" si="12"/>
        <v>0</v>
      </c>
      <c r="M132" s="147">
        <f t="shared" si="13"/>
        <v>0</v>
      </c>
      <c r="N132" s="118">
        <f t="shared" si="14"/>
        <v>0</v>
      </c>
    </row>
    <row r="133" spans="1:27" ht="16.5">
      <c r="A133" s="17">
        <v>123</v>
      </c>
      <c r="B133" s="32" t="s">
        <v>1114</v>
      </c>
      <c r="C133" s="19" t="s">
        <v>82</v>
      </c>
      <c r="D133" s="26">
        <v>9.79</v>
      </c>
      <c r="E133" s="21">
        <v>42</v>
      </c>
      <c r="F133" s="21">
        <f t="shared" si="15"/>
        <v>411.17999999999995</v>
      </c>
      <c r="G133" s="21">
        <v>18</v>
      </c>
      <c r="H133" s="21">
        <f t="shared" si="16"/>
        <v>176.21999999999997</v>
      </c>
      <c r="I133" s="21">
        <v>24</v>
      </c>
      <c r="J133" s="143">
        <f t="shared" si="17"/>
        <v>234.95999999999998</v>
      </c>
      <c r="K133" s="143">
        <v>12</v>
      </c>
      <c r="L133" s="143">
        <f t="shared" si="12"/>
        <v>117.47999999999999</v>
      </c>
      <c r="M133" s="147">
        <f t="shared" si="13"/>
        <v>96</v>
      </c>
      <c r="N133" s="118">
        <f t="shared" si="14"/>
        <v>939.8399999999999</v>
      </c>
      <c r="AA133" s="72">
        <v>21.99</v>
      </c>
    </row>
    <row r="134" spans="1:27" ht="16.5">
      <c r="A134" s="17">
        <v>124</v>
      </c>
      <c r="B134" s="32" t="s">
        <v>1115</v>
      </c>
      <c r="C134" s="19" t="s">
        <v>82</v>
      </c>
      <c r="D134" s="26">
        <v>11.81</v>
      </c>
      <c r="E134" s="21"/>
      <c r="F134" s="21">
        <f t="shared" si="15"/>
        <v>0</v>
      </c>
      <c r="G134" s="21"/>
      <c r="H134" s="21">
        <f t="shared" si="16"/>
        <v>0</v>
      </c>
      <c r="I134" s="21"/>
      <c r="J134" s="143">
        <f t="shared" si="17"/>
        <v>0</v>
      </c>
      <c r="K134" s="143"/>
      <c r="L134" s="143">
        <f t="shared" si="12"/>
        <v>0</v>
      </c>
      <c r="M134" s="147">
        <f t="shared" si="13"/>
        <v>0</v>
      </c>
      <c r="N134" s="118">
        <f t="shared" si="14"/>
        <v>0</v>
      </c>
      <c r="AA134" s="72">
        <v>11.03</v>
      </c>
    </row>
    <row r="135" spans="1:27" ht="33">
      <c r="A135" s="17">
        <v>125</v>
      </c>
      <c r="B135" s="36" t="s">
        <v>1116</v>
      </c>
      <c r="C135" s="19" t="s">
        <v>82</v>
      </c>
      <c r="D135" s="26">
        <v>15.32</v>
      </c>
      <c r="E135" s="21"/>
      <c r="F135" s="21">
        <f t="shared" si="15"/>
        <v>0</v>
      </c>
      <c r="G135" s="21"/>
      <c r="H135" s="21">
        <f t="shared" si="16"/>
        <v>0</v>
      </c>
      <c r="I135" s="21"/>
      <c r="J135" s="143">
        <f t="shared" si="17"/>
        <v>0</v>
      </c>
      <c r="K135" s="143"/>
      <c r="L135" s="143">
        <f t="shared" si="12"/>
        <v>0</v>
      </c>
      <c r="M135" s="147">
        <f t="shared" si="13"/>
        <v>0</v>
      </c>
      <c r="N135" s="118">
        <f t="shared" si="14"/>
        <v>0</v>
      </c>
      <c r="AA135" s="72">
        <v>8.93</v>
      </c>
    </row>
    <row r="136" spans="1:14" ht="16.5">
      <c r="A136" s="17">
        <v>126</v>
      </c>
      <c r="B136" s="36" t="s">
        <v>1051</v>
      </c>
      <c r="C136" s="19" t="s">
        <v>82</v>
      </c>
      <c r="D136" s="26">
        <v>0.68</v>
      </c>
      <c r="E136" s="21"/>
      <c r="F136" s="21">
        <f t="shared" si="15"/>
        <v>0</v>
      </c>
      <c r="G136" s="21"/>
      <c r="H136" s="21">
        <f t="shared" si="16"/>
        <v>0</v>
      </c>
      <c r="I136" s="21"/>
      <c r="J136" s="143">
        <f t="shared" si="17"/>
        <v>0</v>
      </c>
      <c r="K136" s="143"/>
      <c r="L136" s="143">
        <f t="shared" si="12"/>
        <v>0</v>
      </c>
      <c r="M136" s="147">
        <f t="shared" si="13"/>
        <v>0</v>
      </c>
      <c r="N136" s="118">
        <f t="shared" si="14"/>
        <v>0</v>
      </c>
    </row>
    <row r="137" spans="1:27" ht="16.5">
      <c r="A137" s="17">
        <v>127</v>
      </c>
      <c r="B137" s="36" t="s">
        <v>1118</v>
      </c>
      <c r="C137" s="19" t="s">
        <v>82</v>
      </c>
      <c r="D137" s="26">
        <v>0.91</v>
      </c>
      <c r="E137" s="21">
        <v>48</v>
      </c>
      <c r="F137" s="21">
        <f t="shared" si="15"/>
        <v>43.68</v>
      </c>
      <c r="G137" s="21">
        <v>14</v>
      </c>
      <c r="H137" s="21">
        <f t="shared" si="16"/>
        <v>12.74</v>
      </c>
      <c r="I137" s="21">
        <v>16</v>
      </c>
      <c r="J137" s="143">
        <f t="shared" si="17"/>
        <v>14.56</v>
      </c>
      <c r="K137" s="143"/>
      <c r="L137" s="143">
        <f t="shared" si="12"/>
        <v>0</v>
      </c>
      <c r="M137" s="147">
        <f t="shared" si="13"/>
        <v>78</v>
      </c>
      <c r="N137" s="118">
        <f t="shared" si="14"/>
        <v>70.98</v>
      </c>
      <c r="AA137" s="72">
        <v>1.69</v>
      </c>
    </row>
    <row r="138" spans="1:14" ht="16.5">
      <c r="A138" s="17">
        <v>128</v>
      </c>
      <c r="B138" s="36" t="s">
        <v>1119</v>
      </c>
      <c r="C138" s="19" t="s">
        <v>82</v>
      </c>
      <c r="D138" s="26">
        <v>1.6</v>
      </c>
      <c r="E138" s="21"/>
      <c r="F138" s="21">
        <f t="shared" si="15"/>
        <v>0</v>
      </c>
      <c r="G138" s="21"/>
      <c r="H138" s="21">
        <f t="shared" si="16"/>
        <v>0</v>
      </c>
      <c r="I138" s="21"/>
      <c r="J138" s="143">
        <f t="shared" si="17"/>
        <v>0</v>
      </c>
      <c r="K138" s="143">
        <v>26</v>
      </c>
      <c r="L138" s="143">
        <f t="shared" si="12"/>
        <v>41.6</v>
      </c>
      <c r="M138" s="147">
        <f t="shared" si="13"/>
        <v>26</v>
      </c>
      <c r="N138" s="118">
        <f t="shared" si="14"/>
        <v>41.6</v>
      </c>
    </row>
    <row r="139" spans="1:14" ht="16.5">
      <c r="A139" s="17">
        <v>129</v>
      </c>
      <c r="B139" s="36" t="s">
        <v>1120</v>
      </c>
      <c r="C139" s="19" t="s">
        <v>82</v>
      </c>
      <c r="D139" s="26">
        <v>2.36</v>
      </c>
      <c r="E139" s="21"/>
      <c r="F139" s="21">
        <f aca="true" t="shared" si="18" ref="F139:F170">E139*D139</f>
        <v>0</v>
      </c>
      <c r="G139" s="21"/>
      <c r="H139" s="21">
        <f aca="true" t="shared" si="19" ref="H139:H170">G139*D139</f>
        <v>0</v>
      </c>
      <c r="I139" s="21"/>
      <c r="J139" s="143">
        <f aca="true" t="shared" si="20" ref="J139:J170">I139*D139</f>
        <v>0</v>
      </c>
      <c r="K139" s="143"/>
      <c r="L139" s="143">
        <f t="shared" si="12"/>
        <v>0</v>
      </c>
      <c r="M139" s="147">
        <f t="shared" si="13"/>
        <v>0</v>
      </c>
      <c r="N139" s="118">
        <f t="shared" si="14"/>
        <v>0</v>
      </c>
    </row>
    <row r="140" spans="1:14" ht="16.5">
      <c r="A140" s="17">
        <v>130</v>
      </c>
      <c r="B140" s="36" t="s">
        <v>1121</v>
      </c>
      <c r="C140" s="19" t="s">
        <v>82</v>
      </c>
      <c r="D140" s="26">
        <v>3.48</v>
      </c>
      <c r="E140" s="21"/>
      <c r="F140" s="21">
        <f t="shared" si="18"/>
        <v>0</v>
      </c>
      <c r="G140" s="21"/>
      <c r="H140" s="21">
        <f t="shared" si="19"/>
        <v>0</v>
      </c>
      <c r="I140" s="21"/>
      <c r="J140" s="143">
        <f t="shared" si="20"/>
        <v>0</v>
      </c>
      <c r="K140" s="143"/>
      <c r="L140" s="143">
        <f aca="true" t="shared" si="21" ref="L140:L201">K140*D140</f>
        <v>0</v>
      </c>
      <c r="M140" s="147">
        <f aca="true" t="shared" si="22" ref="M140:M201">E140+G140+I140+K140</f>
        <v>0</v>
      </c>
      <c r="N140" s="118">
        <f aca="true" t="shared" si="23" ref="N140:N201">M140*D140</f>
        <v>0</v>
      </c>
    </row>
    <row r="141" spans="1:27" ht="16.5">
      <c r="A141" s="17">
        <v>131</v>
      </c>
      <c r="B141" s="36" t="s">
        <v>1133</v>
      </c>
      <c r="C141" s="19" t="s">
        <v>1094</v>
      </c>
      <c r="D141" s="26">
        <v>1.6</v>
      </c>
      <c r="E141" s="21"/>
      <c r="F141" s="21">
        <f t="shared" si="18"/>
        <v>0</v>
      </c>
      <c r="G141" s="21"/>
      <c r="H141" s="21">
        <f t="shared" si="19"/>
        <v>0</v>
      </c>
      <c r="I141" s="21"/>
      <c r="J141" s="143">
        <f t="shared" si="20"/>
        <v>0</v>
      </c>
      <c r="K141" s="143"/>
      <c r="L141" s="143">
        <f t="shared" si="21"/>
        <v>0</v>
      </c>
      <c r="M141" s="147">
        <f t="shared" si="22"/>
        <v>0</v>
      </c>
      <c r="N141" s="118">
        <f t="shared" si="23"/>
        <v>0</v>
      </c>
      <c r="AA141" s="72">
        <v>2.1</v>
      </c>
    </row>
    <row r="142" spans="1:14" ht="16.5">
      <c r="A142" s="17">
        <v>132</v>
      </c>
      <c r="B142" s="36" t="s">
        <v>1134</v>
      </c>
      <c r="C142" s="19" t="s">
        <v>1094</v>
      </c>
      <c r="D142" s="26">
        <v>1.56</v>
      </c>
      <c r="E142" s="21">
        <v>1</v>
      </c>
      <c r="F142" s="21">
        <f t="shared" si="18"/>
        <v>1.56</v>
      </c>
      <c r="G142" s="21"/>
      <c r="H142" s="21">
        <f t="shared" si="19"/>
        <v>0</v>
      </c>
      <c r="I142" s="21"/>
      <c r="J142" s="143">
        <f t="shared" si="20"/>
        <v>0</v>
      </c>
      <c r="K142" s="143">
        <v>2</v>
      </c>
      <c r="L142" s="143">
        <f t="shared" si="21"/>
        <v>3.12</v>
      </c>
      <c r="M142" s="147">
        <f t="shared" si="22"/>
        <v>3</v>
      </c>
      <c r="N142" s="118">
        <f t="shared" si="23"/>
        <v>4.68</v>
      </c>
    </row>
    <row r="143" spans="1:14" ht="16.5">
      <c r="A143" s="17">
        <v>133</v>
      </c>
      <c r="B143" s="36" t="s">
        <v>1135</v>
      </c>
      <c r="C143" s="19" t="s">
        <v>1094</v>
      </c>
      <c r="D143" s="26">
        <v>2.23</v>
      </c>
      <c r="E143" s="21">
        <v>3</v>
      </c>
      <c r="F143" s="21">
        <f t="shared" si="18"/>
        <v>6.6899999999999995</v>
      </c>
      <c r="G143" s="21">
        <v>1</v>
      </c>
      <c r="H143" s="21">
        <f t="shared" si="19"/>
        <v>2.23</v>
      </c>
      <c r="I143" s="21">
        <v>1</v>
      </c>
      <c r="J143" s="143">
        <f t="shared" si="20"/>
        <v>2.23</v>
      </c>
      <c r="K143" s="143"/>
      <c r="L143" s="143">
        <f t="shared" si="21"/>
        <v>0</v>
      </c>
      <c r="M143" s="147">
        <f t="shared" si="22"/>
        <v>5</v>
      </c>
      <c r="N143" s="118">
        <f t="shared" si="23"/>
        <v>11.15</v>
      </c>
    </row>
    <row r="144" spans="1:14" ht="16.5">
      <c r="A144" s="17">
        <v>134</v>
      </c>
      <c r="B144" s="36" t="s">
        <v>1136</v>
      </c>
      <c r="C144" s="19" t="s">
        <v>1094</v>
      </c>
      <c r="D144" s="26">
        <v>2.31</v>
      </c>
      <c r="E144" s="21"/>
      <c r="F144" s="21">
        <f t="shared" si="18"/>
        <v>0</v>
      </c>
      <c r="G144" s="21"/>
      <c r="H144" s="21">
        <f t="shared" si="19"/>
        <v>0</v>
      </c>
      <c r="I144" s="21"/>
      <c r="J144" s="143">
        <f t="shared" si="20"/>
        <v>0</v>
      </c>
      <c r="K144" s="143"/>
      <c r="L144" s="143">
        <f t="shared" si="21"/>
        <v>0</v>
      </c>
      <c r="M144" s="147">
        <f t="shared" si="22"/>
        <v>0</v>
      </c>
      <c r="N144" s="118">
        <f t="shared" si="23"/>
        <v>0</v>
      </c>
    </row>
    <row r="145" spans="1:14" ht="16.5">
      <c r="A145" s="17">
        <v>135</v>
      </c>
      <c r="B145" s="36" t="s">
        <v>1137</v>
      </c>
      <c r="C145" s="19" t="s">
        <v>1094</v>
      </c>
      <c r="D145" s="26">
        <v>3.11</v>
      </c>
      <c r="E145" s="21"/>
      <c r="F145" s="21">
        <f t="shared" si="18"/>
        <v>0</v>
      </c>
      <c r="G145" s="21"/>
      <c r="H145" s="21">
        <f t="shared" si="19"/>
        <v>0</v>
      </c>
      <c r="I145" s="21"/>
      <c r="J145" s="143">
        <f t="shared" si="20"/>
        <v>0</v>
      </c>
      <c r="K145" s="143"/>
      <c r="L145" s="143">
        <f t="shared" si="21"/>
        <v>0</v>
      </c>
      <c r="M145" s="147">
        <f t="shared" si="22"/>
        <v>0</v>
      </c>
      <c r="N145" s="118">
        <f t="shared" si="23"/>
        <v>0</v>
      </c>
    </row>
    <row r="146" spans="1:14" ht="16.5">
      <c r="A146" s="17">
        <v>136</v>
      </c>
      <c r="B146" s="36" t="s">
        <v>1138</v>
      </c>
      <c r="C146" s="19" t="s">
        <v>1094</v>
      </c>
      <c r="D146" s="26">
        <v>3.17</v>
      </c>
      <c r="E146" s="21"/>
      <c r="F146" s="21">
        <f t="shared" si="18"/>
        <v>0</v>
      </c>
      <c r="G146" s="21"/>
      <c r="H146" s="21">
        <f t="shared" si="19"/>
        <v>0</v>
      </c>
      <c r="I146" s="21"/>
      <c r="J146" s="143">
        <f t="shared" si="20"/>
        <v>0</v>
      </c>
      <c r="K146" s="143"/>
      <c r="L146" s="143">
        <f t="shared" si="21"/>
        <v>0</v>
      </c>
      <c r="M146" s="147">
        <f t="shared" si="22"/>
        <v>0</v>
      </c>
      <c r="N146" s="118">
        <f t="shared" si="23"/>
        <v>0</v>
      </c>
    </row>
    <row r="147" spans="1:14" ht="16.5">
      <c r="A147" s="17">
        <v>137</v>
      </c>
      <c r="B147" s="36" t="s">
        <v>1139</v>
      </c>
      <c r="C147" s="19" t="s">
        <v>1094</v>
      </c>
      <c r="D147" s="26">
        <v>3.33</v>
      </c>
      <c r="E147" s="21"/>
      <c r="F147" s="21">
        <f t="shared" si="18"/>
        <v>0</v>
      </c>
      <c r="G147" s="21"/>
      <c r="H147" s="21">
        <f t="shared" si="19"/>
        <v>0</v>
      </c>
      <c r="I147" s="21"/>
      <c r="J147" s="143">
        <f t="shared" si="20"/>
        <v>0</v>
      </c>
      <c r="K147" s="143"/>
      <c r="L147" s="143">
        <f t="shared" si="21"/>
        <v>0</v>
      </c>
      <c r="M147" s="147">
        <f t="shared" si="22"/>
        <v>0</v>
      </c>
      <c r="N147" s="118">
        <f t="shared" si="23"/>
        <v>0</v>
      </c>
    </row>
    <row r="148" spans="1:14" ht="16.5">
      <c r="A148" s="17">
        <v>138</v>
      </c>
      <c r="B148" s="36" t="s">
        <v>1140</v>
      </c>
      <c r="C148" s="19" t="s">
        <v>1094</v>
      </c>
      <c r="D148" s="26">
        <v>3.45</v>
      </c>
      <c r="E148" s="21"/>
      <c r="F148" s="21">
        <f t="shared" si="18"/>
        <v>0</v>
      </c>
      <c r="G148" s="21"/>
      <c r="H148" s="21">
        <f t="shared" si="19"/>
        <v>0</v>
      </c>
      <c r="I148" s="21"/>
      <c r="J148" s="143">
        <f t="shared" si="20"/>
        <v>0</v>
      </c>
      <c r="K148" s="143"/>
      <c r="L148" s="143">
        <f t="shared" si="21"/>
        <v>0</v>
      </c>
      <c r="M148" s="147">
        <f t="shared" si="22"/>
        <v>0</v>
      </c>
      <c r="N148" s="118">
        <f t="shared" si="23"/>
        <v>0</v>
      </c>
    </row>
    <row r="149" spans="1:27" ht="16.5">
      <c r="A149" s="17">
        <v>139</v>
      </c>
      <c r="B149" s="36" t="s">
        <v>1141</v>
      </c>
      <c r="C149" s="19" t="s">
        <v>1094</v>
      </c>
      <c r="D149" s="26">
        <v>3.47</v>
      </c>
      <c r="E149" s="21"/>
      <c r="F149" s="21">
        <f t="shared" si="18"/>
        <v>0</v>
      </c>
      <c r="G149" s="21"/>
      <c r="H149" s="21">
        <f t="shared" si="19"/>
        <v>0</v>
      </c>
      <c r="I149" s="21"/>
      <c r="J149" s="143">
        <f t="shared" si="20"/>
        <v>0</v>
      </c>
      <c r="K149" s="143"/>
      <c r="L149" s="143">
        <f t="shared" si="21"/>
        <v>0</v>
      </c>
      <c r="M149" s="147">
        <f t="shared" si="22"/>
        <v>0</v>
      </c>
      <c r="N149" s="118">
        <f t="shared" si="23"/>
        <v>0</v>
      </c>
      <c r="AA149" s="72">
        <v>2.1</v>
      </c>
    </row>
    <row r="150" spans="1:27" ht="16.5">
      <c r="A150" s="17">
        <v>140</v>
      </c>
      <c r="B150" s="36" t="s">
        <v>1142</v>
      </c>
      <c r="C150" s="19" t="s">
        <v>1094</v>
      </c>
      <c r="D150" s="26">
        <v>3.53</v>
      </c>
      <c r="E150" s="21"/>
      <c r="F150" s="21">
        <f t="shared" si="18"/>
        <v>0</v>
      </c>
      <c r="G150" s="21"/>
      <c r="H150" s="21">
        <f t="shared" si="19"/>
        <v>0</v>
      </c>
      <c r="I150" s="21"/>
      <c r="J150" s="143">
        <f t="shared" si="20"/>
        <v>0</v>
      </c>
      <c r="K150" s="143"/>
      <c r="L150" s="143">
        <f t="shared" si="21"/>
        <v>0</v>
      </c>
      <c r="M150" s="147">
        <f t="shared" si="22"/>
        <v>0</v>
      </c>
      <c r="N150" s="118">
        <f t="shared" si="23"/>
        <v>0</v>
      </c>
      <c r="AA150" s="72">
        <v>2.1</v>
      </c>
    </row>
    <row r="151" spans="1:27" ht="16.5">
      <c r="A151" s="17">
        <v>141</v>
      </c>
      <c r="B151" s="36" t="s">
        <v>1143</v>
      </c>
      <c r="C151" s="19" t="s">
        <v>1094</v>
      </c>
      <c r="D151" s="26">
        <v>3.64</v>
      </c>
      <c r="E151" s="21"/>
      <c r="F151" s="21">
        <f t="shared" si="18"/>
        <v>0</v>
      </c>
      <c r="G151" s="21"/>
      <c r="H151" s="21">
        <f t="shared" si="19"/>
        <v>0</v>
      </c>
      <c r="I151" s="21"/>
      <c r="J151" s="143">
        <f t="shared" si="20"/>
        <v>0</v>
      </c>
      <c r="K151" s="143"/>
      <c r="L151" s="143">
        <f t="shared" si="21"/>
        <v>0</v>
      </c>
      <c r="M151" s="147">
        <f t="shared" si="22"/>
        <v>0</v>
      </c>
      <c r="N151" s="118">
        <f t="shared" si="23"/>
        <v>0</v>
      </c>
      <c r="AA151" s="72">
        <v>2.1</v>
      </c>
    </row>
    <row r="152" spans="1:27" ht="16.5">
      <c r="A152" s="17">
        <v>142</v>
      </c>
      <c r="B152" s="36" t="s">
        <v>1144</v>
      </c>
      <c r="C152" s="19" t="s">
        <v>1094</v>
      </c>
      <c r="D152" s="26">
        <v>4.9</v>
      </c>
      <c r="E152" s="21"/>
      <c r="F152" s="21">
        <f t="shared" si="18"/>
        <v>0</v>
      </c>
      <c r="G152" s="21"/>
      <c r="H152" s="21">
        <f t="shared" si="19"/>
        <v>0</v>
      </c>
      <c r="I152" s="21"/>
      <c r="J152" s="143">
        <f t="shared" si="20"/>
        <v>0</v>
      </c>
      <c r="K152" s="143"/>
      <c r="L152" s="143">
        <f t="shared" si="21"/>
        <v>0</v>
      </c>
      <c r="M152" s="147">
        <f t="shared" si="22"/>
        <v>0</v>
      </c>
      <c r="N152" s="118">
        <f t="shared" si="23"/>
        <v>0</v>
      </c>
      <c r="AA152" s="72">
        <v>2.1</v>
      </c>
    </row>
    <row r="153" spans="1:27" ht="33">
      <c r="A153" s="17">
        <v>143</v>
      </c>
      <c r="B153" s="36" t="s">
        <v>1394</v>
      </c>
      <c r="C153" s="19" t="s">
        <v>1094</v>
      </c>
      <c r="D153" s="26">
        <v>6.75</v>
      </c>
      <c r="E153" s="21">
        <v>3</v>
      </c>
      <c r="F153" s="21">
        <f t="shared" si="18"/>
        <v>20.25</v>
      </c>
      <c r="G153" s="21"/>
      <c r="H153" s="21">
        <f t="shared" si="19"/>
        <v>0</v>
      </c>
      <c r="I153" s="21"/>
      <c r="J153" s="143">
        <f t="shared" si="20"/>
        <v>0</v>
      </c>
      <c r="K153" s="143"/>
      <c r="L153" s="143">
        <f t="shared" si="21"/>
        <v>0</v>
      </c>
      <c r="M153" s="147">
        <f t="shared" si="22"/>
        <v>3</v>
      </c>
      <c r="N153" s="118">
        <f t="shared" si="23"/>
        <v>20.25</v>
      </c>
      <c r="AA153" s="72">
        <v>9.92</v>
      </c>
    </row>
    <row r="154" spans="1:27" ht="33">
      <c r="A154" s="17">
        <v>144</v>
      </c>
      <c r="B154" s="36" t="s">
        <v>1395</v>
      </c>
      <c r="C154" s="19" t="s">
        <v>1094</v>
      </c>
      <c r="D154" s="26">
        <v>9.43</v>
      </c>
      <c r="E154" s="21"/>
      <c r="F154" s="21">
        <f t="shared" si="18"/>
        <v>0</v>
      </c>
      <c r="G154" s="21"/>
      <c r="H154" s="21">
        <f t="shared" si="19"/>
        <v>0</v>
      </c>
      <c r="I154" s="21"/>
      <c r="J154" s="143">
        <f t="shared" si="20"/>
        <v>0</v>
      </c>
      <c r="K154" s="143"/>
      <c r="L154" s="143">
        <f t="shared" si="21"/>
        <v>0</v>
      </c>
      <c r="M154" s="147">
        <f t="shared" si="22"/>
        <v>0</v>
      </c>
      <c r="N154" s="118">
        <f t="shared" si="23"/>
        <v>0</v>
      </c>
      <c r="AA154" s="72">
        <v>6.39</v>
      </c>
    </row>
    <row r="155" spans="1:27" ht="33">
      <c r="A155" s="17">
        <v>145</v>
      </c>
      <c r="B155" s="36" t="s">
        <v>969</v>
      </c>
      <c r="C155" s="19" t="s">
        <v>13</v>
      </c>
      <c r="D155" s="26">
        <v>9.7</v>
      </c>
      <c r="E155" s="21"/>
      <c r="F155" s="21">
        <f t="shared" si="18"/>
        <v>0</v>
      </c>
      <c r="G155" s="21"/>
      <c r="H155" s="21">
        <f t="shared" si="19"/>
        <v>0</v>
      </c>
      <c r="I155" s="21"/>
      <c r="J155" s="143">
        <f t="shared" si="20"/>
        <v>0</v>
      </c>
      <c r="K155" s="143"/>
      <c r="L155" s="143">
        <f t="shared" si="21"/>
        <v>0</v>
      </c>
      <c r="M155" s="147">
        <f t="shared" si="22"/>
        <v>0</v>
      </c>
      <c r="N155" s="118">
        <f t="shared" si="23"/>
        <v>0</v>
      </c>
      <c r="AA155" s="72">
        <v>8.4</v>
      </c>
    </row>
    <row r="156" spans="1:27" ht="33">
      <c r="A156" s="17">
        <v>146</v>
      </c>
      <c r="B156" s="36" t="s">
        <v>970</v>
      </c>
      <c r="C156" s="19" t="s">
        <v>13</v>
      </c>
      <c r="D156" s="26">
        <v>5.47</v>
      </c>
      <c r="E156" s="21"/>
      <c r="F156" s="21">
        <f t="shared" si="18"/>
        <v>0</v>
      </c>
      <c r="G156" s="21"/>
      <c r="H156" s="21">
        <f t="shared" si="19"/>
        <v>0</v>
      </c>
      <c r="I156" s="21"/>
      <c r="J156" s="143">
        <f t="shared" si="20"/>
        <v>0</v>
      </c>
      <c r="K156" s="143"/>
      <c r="L156" s="143">
        <f t="shared" si="21"/>
        <v>0</v>
      </c>
      <c r="M156" s="147">
        <f t="shared" si="22"/>
        <v>0</v>
      </c>
      <c r="N156" s="118">
        <f t="shared" si="23"/>
        <v>0</v>
      </c>
      <c r="AA156" s="72">
        <v>4.73</v>
      </c>
    </row>
    <row r="157" spans="1:27" ht="33">
      <c r="A157" s="17">
        <v>147</v>
      </c>
      <c r="B157" s="36" t="s">
        <v>1396</v>
      </c>
      <c r="C157" s="19" t="s">
        <v>1094</v>
      </c>
      <c r="D157" s="26">
        <v>8.76</v>
      </c>
      <c r="E157" s="21">
        <v>18</v>
      </c>
      <c r="F157" s="21">
        <f t="shared" si="18"/>
        <v>157.68</v>
      </c>
      <c r="G157" s="21">
        <v>3</v>
      </c>
      <c r="H157" s="21">
        <f t="shared" si="19"/>
        <v>26.28</v>
      </c>
      <c r="I157" s="21">
        <v>9</v>
      </c>
      <c r="J157" s="143">
        <f t="shared" si="20"/>
        <v>78.84</v>
      </c>
      <c r="K157" s="143">
        <v>6</v>
      </c>
      <c r="L157" s="143">
        <f t="shared" si="21"/>
        <v>52.56</v>
      </c>
      <c r="M157" s="147">
        <f t="shared" si="22"/>
        <v>36</v>
      </c>
      <c r="N157" s="118">
        <f t="shared" si="23"/>
        <v>315.36</v>
      </c>
      <c r="AA157" s="72">
        <v>4.2</v>
      </c>
    </row>
    <row r="158" spans="1:27" ht="33">
      <c r="A158" s="17">
        <v>148</v>
      </c>
      <c r="B158" s="34" t="s">
        <v>190</v>
      </c>
      <c r="C158" s="19" t="s">
        <v>13</v>
      </c>
      <c r="D158" s="26">
        <v>1084.91</v>
      </c>
      <c r="E158" s="21"/>
      <c r="F158" s="21">
        <f t="shared" si="18"/>
        <v>0</v>
      </c>
      <c r="G158" s="21">
        <v>2</v>
      </c>
      <c r="H158" s="21">
        <f t="shared" si="19"/>
        <v>2169.82</v>
      </c>
      <c r="I158" s="21"/>
      <c r="J158" s="143">
        <f t="shared" si="20"/>
        <v>0</v>
      </c>
      <c r="K158" s="143"/>
      <c r="L158" s="143">
        <f t="shared" si="21"/>
        <v>0</v>
      </c>
      <c r="M158" s="147">
        <f t="shared" si="22"/>
        <v>2</v>
      </c>
      <c r="N158" s="118">
        <f t="shared" si="23"/>
        <v>2169.82</v>
      </c>
      <c r="AA158" s="72">
        <v>1198.05</v>
      </c>
    </row>
    <row r="159" spans="1:27" ht="33">
      <c r="A159" s="17">
        <v>149</v>
      </c>
      <c r="B159" s="34" t="s">
        <v>192</v>
      </c>
      <c r="C159" s="19" t="s">
        <v>13</v>
      </c>
      <c r="D159" s="26">
        <v>1284.05</v>
      </c>
      <c r="E159" s="21">
        <v>4</v>
      </c>
      <c r="F159" s="21">
        <f t="shared" si="18"/>
        <v>5136.2</v>
      </c>
      <c r="G159" s="21">
        <v>1</v>
      </c>
      <c r="H159" s="21">
        <f t="shared" si="19"/>
        <v>1284.05</v>
      </c>
      <c r="I159" s="21">
        <v>4</v>
      </c>
      <c r="J159" s="143">
        <f t="shared" si="20"/>
        <v>5136.2</v>
      </c>
      <c r="K159" s="143"/>
      <c r="L159" s="143">
        <f t="shared" si="21"/>
        <v>0</v>
      </c>
      <c r="M159" s="147">
        <f t="shared" si="22"/>
        <v>9</v>
      </c>
      <c r="N159" s="118">
        <f t="shared" si="23"/>
        <v>11556.449999999999</v>
      </c>
      <c r="AA159" s="72">
        <v>1421.7</v>
      </c>
    </row>
    <row r="160" spans="1:27" ht="33">
      <c r="A160" s="17">
        <v>150</v>
      </c>
      <c r="B160" s="34" t="s">
        <v>194</v>
      </c>
      <c r="C160" s="19" t="s">
        <v>13</v>
      </c>
      <c r="D160" s="26">
        <v>1464.58</v>
      </c>
      <c r="E160" s="21">
        <v>2</v>
      </c>
      <c r="F160" s="21">
        <f t="shared" si="18"/>
        <v>2929.16</v>
      </c>
      <c r="G160" s="21"/>
      <c r="H160" s="21">
        <f t="shared" si="19"/>
        <v>0</v>
      </c>
      <c r="I160" s="21"/>
      <c r="J160" s="143">
        <f t="shared" si="20"/>
        <v>0</v>
      </c>
      <c r="K160" s="143"/>
      <c r="L160" s="143">
        <f t="shared" si="21"/>
        <v>0</v>
      </c>
      <c r="M160" s="147">
        <f t="shared" si="22"/>
        <v>2</v>
      </c>
      <c r="N160" s="118">
        <f t="shared" si="23"/>
        <v>2929.16</v>
      </c>
      <c r="AA160" s="72">
        <v>1555.05</v>
      </c>
    </row>
    <row r="161" spans="1:27" s="109" customFormat="1" ht="33">
      <c r="A161" s="104">
        <v>151</v>
      </c>
      <c r="B161" s="42" t="s">
        <v>196</v>
      </c>
      <c r="C161" s="116" t="s">
        <v>13</v>
      </c>
      <c r="D161" s="20">
        <v>1851.33</v>
      </c>
      <c r="E161" s="21"/>
      <c r="F161" s="21">
        <f t="shared" si="18"/>
        <v>0</v>
      </c>
      <c r="G161" s="21"/>
      <c r="H161" s="21">
        <f t="shared" si="19"/>
        <v>0</v>
      </c>
      <c r="I161" s="21"/>
      <c r="J161" s="143">
        <f t="shared" si="20"/>
        <v>0</v>
      </c>
      <c r="K161" s="143">
        <v>2</v>
      </c>
      <c r="L161" s="143">
        <f t="shared" si="21"/>
        <v>3702.66</v>
      </c>
      <c r="M161" s="147">
        <f t="shared" si="22"/>
        <v>2</v>
      </c>
      <c r="N161" s="118">
        <f t="shared" si="23"/>
        <v>3702.66</v>
      </c>
      <c r="AA161" s="109">
        <v>1954.05</v>
      </c>
    </row>
    <row r="162" spans="1:27" ht="33">
      <c r="A162" s="17">
        <v>152</v>
      </c>
      <c r="B162" s="34" t="s">
        <v>198</v>
      </c>
      <c r="C162" s="19" t="s">
        <v>13</v>
      </c>
      <c r="D162" s="26">
        <v>2390.17</v>
      </c>
      <c r="E162" s="21"/>
      <c r="F162" s="21">
        <f t="shared" si="18"/>
        <v>0</v>
      </c>
      <c r="G162" s="21"/>
      <c r="H162" s="21">
        <f t="shared" si="19"/>
        <v>0</v>
      </c>
      <c r="I162" s="21"/>
      <c r="J162" s="143">
        <f t="shared" si="20"/>
        <v>0</v>
      </c>
      <c r="K162" s="143"/>
      <c r="L162" s="143">
        <f t="shared" si="21"/>
        <v>0</v>
      </c>
      <c r="M162" s="147">
        <f t="shared" si="22"/>
        <v>0</v>
      </c>
      <c r="N162" s="118">
        <f t="shared" si="23"/>
        <v>0</v>
      </c>
      <c r="AA162" s="72">
        <v>2581.95</v>
      </c>
    </row>
    <row r="163" spans="1:27" ht="33">
      <c r="A163" s="17">
        <v>153</v>
      </c>
      <c r="B163" s="34" t="s">
        <v>200</v>
      </c>
      <c r="C163" s="19" t="s">
        <v>13</v>
      </c>
      <c r="D163" s="26">
        <v>2692.4</v>
      </c>
      <c r="E163" s="21"/>
      <c r="F163" s="21">
        <f t="shared" si="18"/>
        <v>0</v>
      </c>
      <c r="G163" s="21"/>
      <c r="H163" s="21">
        <f t="shared" si="19"/>
        <v>0</v>
      </c>
      <c r="I163" s="21"/>
      <c r="J163" s="143">
        <f t="shared" si="20"/>
        <v>0</v>
      </c>
      <c r="K163" s="143"/>
      <c r="L163" s="143">
        <f t="shared" si="21"/>
        <v>0</v>
      </c>
      <c r="M163" s="147">
        <f t="shared" si="22"/>
        <v>0</v>
      </c>
      <c r="N163" s="118">
        <f t="shared" si="23"/>
        <v>0</v>
      </c>
      <c r="AA163" s="72">
        <v>3022.95</v>
      </c>
    </row>
    <row r="164" spans="1:27" ht="33">
      <c r="A164" s="17">
        <v>154</v>
      </c>
      <c r="B164" s="34" t="s">
        <v>202</v>
      </c>
      <c r="C164" s="19" t="s">
        <v>13</v>
      </c>
      <c r="D164" s="26">
        <v>3479.68</v>
      </c>
      <c r="E164" s="21"/>
      <c r="F164" s="21">
        <f t="shared" si="18"/>
        <v>0</v>
      </c>
      <c r="G164" s="21"/>
      <c r="H164" s="21">
        <f t="shared" si="19"/>
        <v>0</v>
      </c>
      <c r="I164" s="21"/>
      <c r="J164" s="143">
        <f t="shared" si="20"/>
        <v>0</v>
      </c>
      <c r="K164" s="143"/>
      <c r="L164" s="143">
        <f t="shared" si="21"/>
        <v>0</v>
      </c>
      <c r="M164" s="147">
        <f t="shared" si="22"/>
        <v>0</v>
      </c>
      <c r="N164" s="118">
        <f t="shared" si="23"/>
        <v>0</v>
      </c>
      <c r="AA164" s="72">
        <v>3517.5</v>
      </c>
    </row>
    <row r="165" spans="1:27" ht="33">
      <c r="A165" s="17">
        <v>155</v>
      </c>
      <c r="B165" s="34" t="s">
        <v>206</v>
      </c>
      <c r="C165" s="19" t="s">
        <v>82</v>
      </c>
      <c r="D165" s="26">
        <v>2.02</v>
      </c>
      <c r="E165" s="21">
        <v>18</v>
      </c>
      <c r="F165" s="21">
        <f t="shared" si="18"/>
        <v>36.36</v>
      </c>
      <c r="G165" s="21">
        <v>9</v>
      </c>
      <c r="H165" s="21">
        <f t="shared" si="19"/>
        <v>18.18</v>
      </c>
      <c r="I165" s="21">
        <v>12</v>
      </c>
      <c r="J165" s="143">
        <f t="shared" si="20"/>
        <v>24.240000000000002</v>
      </c>
      <c r="K165" s="143">
        <v>6</v>
      </c>
      <c r="L165" s="143">
        <f t="shared" si="21"/>
        <v>12.120000000000001</v>
      </c>
      <c r="M165" s="147">
        <f t="shared" si="22"/>
        <v>45</v>
      </c>
      <c r="N165" s="118">
        <f t="shared" si="23"/>
        <v>90.9</v>
      </c>
      <c r="AA165" s="72">
        <v>1.75</v>
      </c>
    </row>
    <row r="166" spans="1:27" ht="16.5">
      <c r="A166" s="17">
        <v>156</v>
      </c>
      <c r="B166" s="32" t="s">
        <v>208</v>
      </c>
      <c r="C166" s="19" t="s">
        <v>13</v>
      </c>
      <c r="D166" s="26">
        <v>0.78</v>
      </c>
      <c r="E166" s="21">
        <v>18</v>
      </c>
      <c r="F166" s="21">
        <f t="shared" si="18"/>
        <v>14.040000000000001</v>
      </c>
      <c r="G166" s="21">
        <v>9</v>
      </c>
      <c r="H166" s="21">
        <f t="shared" si="19"/>
        <v>7.0200000000000005</v>
      </c>
      <c r="I166" s="21">
        <v>12</v>
      </c>
      <c r="J166" s="143">
        <f t="shared" si="20"/>
        <v>9.36</v>
      </c>
      <c r="K166" s="143">
        <v>6</v>
      </c>
      <c r="L166" s="143">
        <f t="shared" si="21"/>
        <v>4.68</v>
      </c>
      <c r="M166" s="147">
        <f t="shared" si="22"/>
        <v>45</v>
      </c>
      <c r="N166" s="118">
        <f t="shared" si="23"/>
        <v>35.1</v>
      </c>
      <c r="AA166" s="72">
        <v>0.68</v>
      </c>
    </row>
    <row r="167" spans="1:27" ht="16.5">
      <c r="A167" s="17">
        <v>157</v>
      </c>
      <c r="B167" s="34" t="s">
        <v>1015</v>
      </c>
      <c r="C167" s="19" t="s">
        <v>1348</v>
      </c>
      <c r="D167" s="26">
        <v>8.95</v>
      </c>
      <c r="E167" s="21"/>
      <c r="F167" s="21">
        <f t="shared" si="18"/>
        <v>0</v>
      </c>
      <c r="G167" s="21"/>
      <c r="H167" s="21">
        <f t="shared" si="19"/>
        <v>0</v>
      </c>
      <c r="I167" s="21"/>
      <c r="J167" s="143">
        <f t="shared" si="20"/>
        <v>0</v>
      </c>
      <c r="K167" s="143"/>
      <c r="L167" s="143">
        <f t="shared" si="21"/>
        <v>0</v>
      </c>
      <c r="M167" s="147">
        <f t="shared" si="22"/>
        <v>0</v>
      </c>
      <c r="N167" s="118">
        <f t="shared" si="23"/>
        <v>0</v>
      </c>
      <c r="AA167" s="72">
        <v>7.35</v>
      </c>
    </row>
    <row r="168" spans="1:14" ht="33">
      <c r="A168" s="17">
        <v>158</v>
      </c>
      <c r="B168" s="34" t="s">
        <v>1398</v>
      </c>
      <c r="C168" s="19" t="s">
        <v>1094</v>
      </c>
      <c r="D168" s="26">
        <v>11.52</v>
      </c>
      <c r="E168" s="21">
        <v>30</v>
      </c>
      <c r="F168" s="21">
        <f t="shared" si="18"/>
        <v>345.59999999999997</v>
      </c>
      <c r="G168" s="21">
        <v>10</v>
      </c>
      <c r="H168" s="21">
        <f t="shared" si="19"/>
        <v>115.19999999999999</v>
      </c>
      <c r="I168" s="21">
        <v>12</v>
      </c>
      <c r="J168" s="143">
        <f t="shared" si="20"/>
        <v>138.24</v>
      </c>
      <c r="K168" s="143">
        <v>2</v>
      </c>
      <c r="L168" s="143">
        <f t="shared" si="21"/>
        <v>23.04</v>
      </c>
      <c r="M168" s="147">
        <f t="shared" si="22"/>
        <v>54</v>
      </c>
      <c r="N168" s="118">
        <f t="shared" si="23"/>
        <v>622.0799999999999</v>
      </c>
    </row>
    <row r="169" spans="1:27" ht="16.5">
      <c r="A169" s="17">
        <v>159</v>
      </c>
      <c r="B169" s="34" t="s">
        <v>211</v>
      </c>
      <c r="C169" s="19" t="s">
        <v>13</v>
      </c>
      <c r="D169" s="26">
        <v>14.74</v>
      </c>
      <c r="E169" s="21">
        <v>6</v>
      </c>
      <c r="F169" s="21">
        <f t="shared" si="18"/>
        <v>88.44</v>
      </c>
      <c r="G169" s="21">
        <v>3</v>
      </c>
      <c r="H169" s="21">
        <f t="shared" si="19"/>
        <v>44.22</v>
      </c>
      <c r="I169" s="21">
        <v>4</v>
      </c>
      <c r="J169" s="143">
        <f t="shared" si="20"/>
        <v>58.96</v>
      </c>
      <c r="K169" s="143">
        <v>2</v>
      </c>
      <c r="L169" s="143">
        <f t="shared" si="21"/>
        <v>29.48</v>
      </c>
      <c r="M169" s="147">
        <f t="shared" si="22"/>
        <v>15</v>
      </c>
      <c r="N169" s="118">
        <f t="shared" si="23"/>
        <v>221.1</v>
      </c>
      <c r="AA169" s="72">
        <v>7.19</v>
      </c>
    </row>
    <row r="170" spans="1:27" ht="16.5">
      <c r="A170" s="17">
        <v>160</v>
      </c>
      <c r="B170" s="34" t="s">
        <v>1016</v>
      </c>
      <c r="C170" s="19" t="s">
        <v>13</v>
      </c>
      <c r="D170" s="26">
        <v>1.7</v>
      </c>
      <c r="E170" s="21">
        <v>24</v>
      </c>
      <c r="F170" s="21">
        <f t="shared" si="18"/>
        <v>40.8</v>
      </c>
      <c r="G170" s="21">
        <v>7</v>
      </c>
      <c r="H170" s="21">
        <f t="shared" si="19"/>
        <v>11.9</v>
      </c>
      <c r="I170" s="21">
        <v>8</v>
      </c>
      <c r="J170" s="143">
        <f t="shared" si="20"/>
        <v>13.6</v>
      </c>
      <c r="K170" s="143">
        <v>2</v>
      </c>
      <c r="L170" s="143">
        <f t="shared" si="21"/>
        <v>3.4</v>
      </c>
      <c r="M170" s="147">
        <f t="shared" si="22"/>
        <v>41</v>
      </c>
      <c r="N170" s="118">
        <f t="shared" si="23"/>
        <v>69.7</v>
      </c>
      <c r="AA170" s="72">
        <v>1.16</v>
      </c>
    </row>
    <row r="171" spans="1:27" ht="49.5">
      <c r="A171" s="17">
        <v>161</v>
      </c>
      <c r="B171" s="24" t="s">
        <v>1053</v>
      </c>
      <c r="C171" s="19" t="s">
        <v>13</v>
      </c>
      <c r="D171" s="26">
        <v>122.01</v>
      </c>
      <c r="E171" s="21"/>
      <c r="F171" s="21">
        <f aca="true" t="shared" si="24" ref="F171:F201">E171*D171</f>
        <v>0</v>
      </c>
      <c r="G171" s="21"/>
      <c r="H171" s="21">
        <f aca="true" t="shared" si="25" ref="H171:H201">G171*D171</f>
        <v>0</v>
      </c>
      <c r="I171" s="21"/>
      <c r="J171" s="143">
        <f aca="true" t="shared" si="26" ref="J171:J201">I171*D171</f>
        <v>0</v>
      </c>
      <c r="K171" s="143"/>
      <c r="L171" s="143">
        <f t="shared" si="21"/>
        <v>0</v>
      </c>
      <c r="M171" s="147">
        <f t="shared" si="22"/>
        <v>0</v>
      </c>
      <c r="N171" s="118">
        <f t="shared" si="23"/>
        <v>0</v>
      </c>
      <c r="AA171" s="72">
        <v>120.75</v>
      </c>
    </row>
    <row r="172" spans="1:27" ht="49.5">
      <c r="A172" s="17">
        <v>162</v>
      </c>
      <c r="B172" s="24" t="s">
        <v>1054</v>
      </c>
      <c r="C172" s="19" t="s">
        <v>13</v>
      </c>
      <c r="D172" s="26">
        <v>138.47</v>
      </c>
      <c r="E172" s="21">
        <v>15</v>
      </c>
      <c r="F172" s="21">
        <f t="shared" si="24"/>
        <v>2077.05</v>
      </c>
      <c r="G172" s="21">
        <v>4</v>
      </c>
      <c r="H172" s="21">
        <f t="shared" si="25"/>
        <v>553.88</v>
      </c>
      <c r="I172" s="21">
        <v>4</v>
      </c>
      <c r="J172" s="143">
        <f t="shared" si="26"/>
        <v>553.88</v>
      </c>
      <c r="K172" s="143"/>
      <c r="L172" s="143">
        <f t="shared" si="21"/>
        <v>0</v>
      </c>
      <c r="M172" s="147">
        <f t="shared" si="22"/>
        <v>23</v>
      </c>
      <c r="N172" s="118">
        <f t="shared" si="23"/>
        <v>3184.81</v>
      </c>
      <c r="AA172" s="72">
        <v>136.5</v>
      </c>
    </row>
    <row r="173" spans="1:14" ht="33">
      <c r="A173" s="17">
        <v>163</v>
      </c>
      <c r="B173" s="24" t="s">
        <v>1170</v>
      </c>
      <c r="C173" s="19" t="s">
        <v>1094</v>
      </c>
      <c r="D173" s="26">
        <v>165.95</v>
      </c>
      <c r="E173" s="21"/>
      <c r="F173" s="21">
        <f t="shared" si="24"/>
        <v>0</v>
      </c>
      <c r="G173" s="21"/>
      <c r="H173" s="21">
        <f t="shared" si="25"/>
        <v>0</v>
      </c>
      <c r="I173" s="21"/>
      <c r="J173" s="143">
        <f t="shared" si="26"/>
        <v>0</v>
      </c>
      <c r="K173" s="143">
        <v>28</v>
      </c>
      <c r="L173" s="143">
        <f t="shared" si="21"/>
        <v>4646.599999999999</v>
      </c>
      <c r="M173" s="147">
        <f t="shared" si="22"/>
        <v>28</v>
      </c>
      <c r="N173" s="118">
        <f t="shared" si="23"/>
        <v>4646.599999999999</v>
      </c>
    </row>
    <row r="174" spans="1:14" ht="33">
      <c r="A174" s="17">
        <v>164</v>
      </c>
      <c r="B174" s="24" t="s">
        <v>1171</v>
      </c>
      <c r="C174" s="19" t="s">
        <v>1094</v>
      </c>
      <c r="D174" s="26">
        <v>188.5</v>
      </c>
      <c r="E174" s="21"/>
      <c r="F174" s="21">
        <f t="shared" si="24"/>
        <v>0</v>
      </c>
      <c r="G174" s="21"/>
      <c r="H174" s="21">
        <f t="shared" si="25"/>
        <v>0</v>
      </c>
      <c r="I174" s="21"/>
      <c r="J174" s="143">
        <f t="shared" si="26"/>
        <v>0</v>
      </c>
      <c r="K174" s="143"/>
      <c r="L174" s="143">
        <f t="shared" si="21"/>
        <v>0</v>
      </c>
      <c r="M174" s="147">
        <f t="shared" si="22"/>
        <v>0</v>
      </c>
      <c r="N174" s="118">
        <f t="shared" si="23"/>
        <v>0</v>
      </c>
    </row>
    <row r="175" spans="1:27" ht="33">
      <c r="A175" s="17">
        <v>165</v>
      </c>
      <c r="B175" s="24" t="s">
        <v>1055</v>
      </c>
      <c r="C175" s="19" t="s">
        <v>13</v>
      </c>
      <c r="D175" s="26">
        <v>2.62</v>
      </c>
      <c r="E175" s="21">
        <v>30</v>
      </c>
      <c r="F175" s="21">
        <f t="shared" si="24"/>
        <v>78.60000000000001</v>
      </c>
      <c r="G175" s="21">
        <v>8</v>
      </c>
      <c r="H175" s="21">
        <f t="shared" si="25"/>
        <v>20.96</v>
      </c>
      <c r="I175" s="21">
        <v>8</v>
      </c>
      <c r="J175" s="143">
        <f t="shared" si="26"/>
        <v>20.96</v>
      </c>
      <c r="K175" s="143">
        <v>56</v>
      </c>
      <c r="L175" s="143">
        <f t="shared" si="21"/>
        <v>146.72</v>
      </c>
      <c r="M175" s="147">
        <f t="shared" si="22"/>
        <v>102</v>
      </c>
      <c r="N175" s="118">
        <f t="shared" si="23"/>
        <v>267.24</v>
      </c>
      <c r="AA175" s="72">
        <v>2.09</v>
      </c>
    </row>
    <row r="176" spans="1:27" ht="33">
      <c r="A176" s="17">
        <v>166</v>
      </c>
      <c r="B176" s="34" t="s">
        <v>1056</v>
      </c>
      <c r="C176" s="19" t="s">
        <v>82</v>
      </c>
      <c r="D176" s="26">
        <v>2.64</v>
      </c>
      <c r="E176" s="21">
        <v>45</v>
      </c>
      <c r="F176" s="21">
        <f t="shared" si="24"/>
        <v>118.80000000000001</v>
      </c>
      <c r="G176" s="21">
        <v>12</v>
      </c>
      <c r="H176" s="21">
        <f t="shared" si="25"/>
        <v>31.68</v>
      </c>
      <c r="I176" s="21">
        <v>12</v>
      </c>
      <c r="J176" s="143">
        <f t="shared" si="26"/>
        <v>31.68</v>
      </c>
      <c r="K176" s="143">
        <v>74</v>
      </c>
      <c r="L176" s="143">
        <f t="shared" si="21"/>
        <v>195.36</v>
      </c>
      <c r="M176" s="147">
        <f t="shared" si="22"/>
        <v>143</v>
      </c>
      <c r="N176" s="118">
        <f t="shared" si="23"/>
        <v>377.52000000000004</v>
      </c>
      <c r="AA176" s="72">
        <v>2.4</v>
      </c>
    </row>
    <row r="177" spans="1:27" ht="16.5">
      <c r="A177" s="17">
        <v>167</v>
      </c>
      <c r="B177" s="34" t="s">
        <v>225</v>
      </c>
      <c r="C177" s="19" t="s">
        <v>13</v>
      </c>
      <c r="D177" s="26">
        <v>0.95</v>
      </c>
      <c r="E177" s="21">
        <v>24</v>
      </c>
      <c r="F177" s="21">
        <f t="shared" si="24"/>
        <v>22.799999999999997</v>
      </c>
      <c r="G177" s="21">
        <v>7</v>
      </c>
      <c r="H177" s="21">
        <f t="shared" si="25"/>
        <v>6.6499999999999995</v>
      </c>
      <c r="I177" s="21">
        <v>8</v>
      </c>
      <c r="J177" s="143">
        <f t="shared" si="26"/>
        <v>7.6</v>
      </c>
      <c r="K177" s="143"/>
      <c r="L177" s="143">
        <f t="shared" si="21"/>
        <v>0</v>
      </c>
      <c r="M177" s="147">
        <f t="shared" si="22"/>
        <v>39</v>
      </c>
      <c r="N177" s="118">
        <f t="shared" si="23"/>
        <v>37.05</v>
      </c>
      <c r="AA177" s="72">
        <v>0.89</v>
      </c>
    </row>
    <row r="178" spans="1:27" ht="16.5">
      <c r="A178" s="17">
        <v>168</v>
      </c>
      <c r="B178" s="34" t="s">
        <v>227</v>
      </c>
      <c r="C178" s="19" t="s">
        <v>13</v>
      </c>
      <c r="D178" s="26">
        <v>1.85</v>
      </c>
      <c r="E178" s="21">
        <v>48</v>
      </c>
      <c r="F178" s="21">
        <f t="shared" si="24"/>
        <v>88.80000000000001</v>
      </c>
      <c r="G178" s="21">
        <v>14</v>
      </c>
      <c r="H178" s="21">
        <f t="shared" si="25"/>
        <v>25.900000000000002</v>
      </c>
      <c r="I178" s="21">
        <v>16</v>
      </c>
      <c r="J178" s="143">
        <f t="shared" si="26"/>
        <v>29.6</v>
      </c>
      <c r="K178" s="143"/>
      <c r="L178" s="143">
        <f t="shared" si="21"/>
        <v>0</v>
      </c>
      <c r="M178" s="147">
        <f t="shared" si="22"/>
        <v>78</v>
      </c>
      <c r="N178" s="118">
        <f t="shared" si="23"/>
        <v>144.3</v>
      </c>
      <c r="AA178" s="72">
        <v>1.26</v>
      </c>
    </row>
    <row r="179" spans="1:27" ht="16.5">
      <c r="A179" s="17">
        <v>169</v>
      </c>
      <c r="B179" s="30" t="s">
        <v>999</v>
      </c>
      <c r="C179" s="19" t="s">
        <v>13</v>
      </c>
      <c r="D179" s="26">
        <v>0.31</v>
      </c>
      <c r="E179" s="21">
        <v>24</v>
      </c>
      <c r="F179" s="21">
        <f t="shared" si="24"/>
        <v>7.4399999999999995</v>
      </c>
      <c r="G179" s="21">
        <v>7</v>
      </c>
      <c r="H179" s="21">
        <f t="shared" si="25"/>
        <v>2.17</v>
      </c>
      <c r="I179" s="21">
        <v>8</v>
      </c>
      <c r="J179" s="143">
        <f t="shared" si="26"/>
        <v>2.48</v>
      </c>
      <c r="K179" s="143"/>
      <c r="L179" s="143">
        <f t="shared" si="21"/>
        <v>0</v>
      </c>
      <c r="M179" s="147">
        <f t="shared" si="22"/>
        <v>39</v>
      </c>
      <c r="N179" s="118">
        <f t="shared" si="23"/>
        <v>12.09</v>
      </c>
      <c r="AA179" s="72">
        <v>0.84</v>
      </c>
    </row>
    <row r="180" spans="1:27" ht="16.5">
      <c r="A180" s="17">
        <v>170</v>
      </c>
      <c r="B180" s="30" t="s">
        <v>1000</v>
      </c>
      <c r="C180" s="19" t="s">
        <v>13</v>
      </c>
      <c r="D180" s="26">
        <v>1.04</v>
      </c>
      <c r="E180" s="21">
        <v>24</v>
      </c>
      <c r="F180" s="21">
        <f t="shared" si="24"/>
        <v>24.96</v>
      </c>
      <c r="G180" s="21">
        <v>7</v>
      </c>
      <c r="H180" s="21">
        <f t="shared" si="25"/>
        <v>7.28</v>
      </c>
      <c r="I180" s="21">
        <v>8</v>
      </c>
      <c r="J180" s="143">
        <f t="shared" si="26"/>
        <v>8.32</v>
      </c>
      <c r="K180" s="143"/>
      <c r="L180" s="143">
        <f t="shared" si="21"/>
        <v>0</v>
      </c>
      <c r="M180" s="147">
        <f t="shared" si="22"/>
        <v>39</v>
      </c>
      <c r="N180" s="118">
        <f t="shared" si="23"/>
        <v>40.56</v>
      </c>
      <c r="AA180" s="72">
        <v>0.89</v>
      </c>
    </row>
    <row r="181" spans="1:27" ht="33">
      <c r="A181" s="17">
        <v>171</v>
      </c>
      <c r="B181" s="24" t="s">
        <v>1001</v>
      </c>
      <c r="C181" s="19" t="s">
        <v>13</v>
      </c>
      <c r="D181" s="26">
        <v>2.7</v>
      </c>
      <c r="E181" s="21">
        <v>72</v>
      </c>
      <c r="F181" s="21">
        <f t="shared" si="24"/>
        <v>194.4</v>
      </c>
      <c r="G181" s="21">
        <v>36</v>
      </c>
      <c r="H181" s="21">
        <f t="shared" si="25"/>
        <v>97.2</v>
      </c>
      <c r="I181" s="21">
        <v>24</v>
      </c>
      <c r="J181" s="143">
        <f t="shared" si="26"/>
        <v>64.80000000000001</v>
      </c>
      <c r="K181" s="143"/>
      <c r="L181" s="143">
        <f t="shared" si="21"/>
        <v>0</v>
      </c>
      <c r="M181" s="147">
        <f t="shared" si="22"/>
        <v>132</v>
      </c>
      <c r="N181" s="118">
        <f t="shared" si="23"/>
        <v>356.40000000000003</v>
      </c>
      <c r="AA181" s="72">
        <v>2.63</v>
      </c>
    </row>
    <row r="182" spans="1:27" ht="16.5">
      <c r="A182" s="17">
        <v>172</v>
      </c>
      <c r="B182" s="30" t="s">
        <v>1002</v>
      </c>
      <c r="C182" s="19" t="s">
        <v>13</v>
      </c>
      <c r="D182" s="26">
        <v>3.48</v>
      </c>
      <c r="E182" s="21">
        <v>24</v>
      </c>
      <c r="F182" s="21">
        <f t="shared" si="24"/>
        <v>83.52</v>
      </c>
      <c r="G182" s="21">
        <v>14</v>
      </c>
      <c r="H182" s="21">
        <f t="shared" si="25"/>
        <v>48.72</v>
      </c>
      <c r="I182" s="21">
        <v>16</v>
      </c>
      <c r="J182" s="143">
        <f t="shared" si="26"/>
        <v>55.68</v>
      </c>
      <c r="K182" s="143"/>
      <c r="L182" s="143">
        <f t="shared" si="21"/>
        <v>0</v>
      </c>
      <c r="M182" s="147">
        <f t="shared" si="22"/>
        <v>54</v>
      </c>
      <c r="N182" s="118">
        <f t="shared" si="23"/>
        <v>187.92</v>
      </c>
      <c r="AA182" s="72">
        <v>1.58</v>
      </c>
    </row>
    <row r="183" spans="1:27" ht="16.5">
      <c r="A183" s="17">
        <v>173</v>
      </c>
      <c r="B183" s="36" t="s">
        <v>1003</v>
      </c>
      <c r="C183" s="19" t="s">
        <v>13</v>
      </c>
      <c r="D183" s="26">
        <v>0.62</v>
      </c>
      <c r="E183" s="21">
        <v>24</v>
      </c>
      <c r="F183" s="21">
        <f t="shared" si="24"/>
        <v>14.879999999999999</v>
      </c>
      <c r="G183" s="21">
        <v>14</v>
      </c>
      <c r="H183" s="21">
        <f t="shared" si="25"/>
        <v>8.68</v>
      </c>
      <c r="I183" s="21">
        <v>16</v>
      </c>
      <c r="J183" s="143">
        <f t="shared" si="26"/>
        <v>9.92</v>
      </c>
      <c r="K183" s="143"/>
      <c r="L183" s="143">
        <f t="shared" si="21"/>
        <v>0</v>
      </c>
      <c r="M183" s="147">
        <f t="shared" si="22"/>
        <v>54</v>
      </c>
      <c r="N183" s="118">
        <f t="shared" si="23"/>
        <v>33.48</v>
      </c>
      <c r="AA183" s="72">
        <v>0.63</v>
      </c>
    </row>
    <row r="184" spans="1:27" ht="16.5">
      <c r="A184" s="17">
        <v>174</v>
      </c>
      <c r="B184" s="36" t="s">
        <v>1004</v>
      </c>
      <c r="C184" s="19" t="s">
        <v>13</v>
      </c>
      <c r="D184" s="26">
        <v>23.58</v>
      </c>
      <c r="E184" s="21"/>
      <c r="F184" s="21">
        <f t="shared" si="24"/>
        <v>0</v>
      </c>
      <c r="G184" s="21"/>
      <c r="H184" s="21">
        <f t="shared" si="25"/>
        <v>0</v>
      </c>
      <c r="I184" s="21"/>
      <c r="J184" s="143">
        <f t="shared" si="26"/>
        <v>0</v>
      </c>
      <c r="K184" s="143"/>
      <c r="L184" s="143">
        <f t="shared" si="21"/>
        <v>0</v>
      </c>
      <c r="M184" s="147">
        <f t="shared" si="22"/>
        <v>0</v>
      </c>
      <c r="N184" s="118">
        <f t="shared" si="23"/>
        <v>0</v>
      </c>
      <c r="AA184" s="72">
        <v>16.34</v>
      </c>
    </row>
    <row r="185" spans="1:27" ht="33">
      <c r="A185" s="17">
        <v>175</v>
      </c>
      <c r="B185" s="34" t="s">
        <v>998</v>
      </c>
      <c r="C185" s="19" t="s">
        <v>82</v>
      </c>
      <c r="D185" s="26">
        <v>1.77</v>
      </c>
      <c r="E185" s="21">
        <v>1100</v>
      </c>
      <c r="F185" s="21">
        <f t="shared" si="24"/>
        <v>1947</v>
      </c>
      <c r="G185" s="21">
        <v>520</v>
      </c>
      <c r="H185" s="21">
        <f t="shared" si="25"/>
        <v>920.4</v>
      </c>
      <c r="I185" s="21">
        <v>320</v>
      </c>
      <c r="J185" s="143">
        <f t="shared" si="26"/>
        <v>566.4</v>
      </c>
      <c r="K185" s="143"/>
      <c r="L185" s="143">
        <f t="shared" si="21"/>
        <v>0</v>
      </c>
      <c r="M185" s="147">
        <f t="shared" si="22"/>
        <v>1940</v>
      </c>
      <c r="N185" s="118">
        <f t="shared" si="23"/>
        <v>3433.8</v>
      </c>
      <c r="AA185" s="72">
        <v>1.64</v>
      </c>
    </row>
    <row r="186" spans="1:27" ht="33">
      <c r="A186" s="17">
        <v>176</v>
      </c>
      <c r="B186" s="36" t="s">
        <v>1005</v>
      </c>
      <c r="C186" s="19" t="s">
        <v>82</v>
      </c>
      <c r="D186" s="26">
        <v>2.17</v>
      </c>
      <c r="E186" s="21"/>
      <c r="F186" s="21">
        <f t="shared" si="24"/>
        <v>0</v>
      </c>
      <c r="G186" s="21"/>
      <c r="H186" s="21">
        <f t="shared" si="25"/>
        <v>0</v>
      </c>
      <c r="I186" s="21"/>
      <c r="J186" s="143">
        <f t="shared" si="26"/>
        <v>0</v>
      </c>
      <c r="K186" s="143"/>
      <c r="L186" s="143">
        <f t="shared" si="21"/>
        <v>0</v>
      </c>
      <c r="M186" s="147">
        <f t="shared" si="22"/>
        <v>0</v>
      </c>
      <c r="N186" s="118">
        <f t="shared" si="23"/>
        <v>0</v>
      </c>
      <c r="AA186" s="72">
        <v>2.83</v>
      </c>
    </row>
    <row r="187" spans="1:27" ht="33">
      <c r="A187" s="17">
        <v>177</v>
      </c>
      <c r="B187" s="24" t="s">
        <v>996</v>
      </c>
      <c r="C187" s="19" t="s">
        <v>13</v>
      </c>
      <c r="D187" s="26">
        <v>24.96</v>
      </c>
      <c r="E187" s="21">
        <v>24</v>
      </c>
      <c r="F187" s="21">
        <f t="shared" si="24"/>
        <v>599.04</v>
      </c>
      <c r="G187" s="21">
        <v>7</v>
      </c>
      <c r="H187" s="21">
        <f t="shared" si="25"/>
        <v>174.72</v>
      </c>
      <c r="I187" s="21"/>
      <c r="J187" s="143">
        <f t="shared" si="26"/>
        <v>0</v>
      </c>
      <c r="K187" s="143"/>
      <c r="L187" s="143">
        <f t="shared" si="21"/>
        <v>0</v>
      </c>
      <c r="M187" s="147">
        <f t="shared" si="22"/>
        <v>31</v>
      </c>
      <c r="N187" s="118">
        <f t="shared" si="23"/>
        <v>773.76</v>
      </c>
      <c r="AA187" s="72">
        <v>11.55</v>
      </c>
    </row>
    <row r="188" spans="1:27" ht="16.5">
      <c r="A188" s="17">
        <v>178</v>
      </c>
      <c r="B188" s="24" t="s">
        <v>997</v>
      </c>
      <c r="C188" s="19" t="s">
        <v>13</v>
      </c>
      <c r="D188" s="26">
        <v>10.92</v>
      </c>
      <c r="E188" s="21">
        <v>24</v>
      </c>
      <c r="F188" s="21">
        <f t="shared" si="24"/>
        <v>262.08</v>
      </c>
      <c r="G188" s="21">
        <v>7</v>
      </c>
      <c r="H188" s="21">
        <f t="shared" si="25"/>
        <v>76.44</v>
      </c>
      <c r="I188" s="21">
        <v>8</v>
      </c>
      <c r="J188" s="143">
        <f t="shared" si="26"/>
        <v>87.36</v>
      </c>
      <c r="K188" s="143"/>
      <c r="L188" s="143">
        <f t="shared" si="21"/>
        <v>0</v>
      </c>
      <c r="M188" s="147">
        <f t="shared" si="22"/>
        <v>39</v>
      </c>
      <c r="N188" s="118">
        <f t="shared" si="23"/>
        <v>425.88</v>
      </c>
      <c r="AA188" s="72">
        <v>26.25</v>
      </c>
    </row>
    <row r="189" spans="1:14" ht="132">
      <c r="A189" s="17">
        <v>179</v>
      </c>
      <c r="B189" s="24" t="s">
        <v>1017</v>
      </c>
      <c r="C189" s="19" t="s">
        <v>13</v>
      </c>
      <c r="D189" s="26">
        <v>162.76</v>
      </c>
      <c r="E189" s="21">
        <v>2</v>
      </c>
      <c r="F189" s="21">
        <f t="shared" si="24"/>
        <v>325.52</v>
      </c>
      <c r="G189" s="21">
        <v>1</v>
      </c>
      <c r="H189" s="21">
        <f t="shared" si="25"/>
        <v>162.76</v>
      </c>
      <c r="I189" s="21">
        <v>8</v>
      </c>
      <c r="J189" s="143">
        <f t="shared" si="26"/>
        <v>1302.08</v>
      </c>
      <c r="K189" s="143"/>
      <c r="L189" s="143">
        <f t="shared" si="21"/>
        <v>0</v>
      </c>
      <c r="M189" s="147">
        <f t="shared" si="22"/>
        <v>11</v>
      </c>
      <c r="N189" s="118">
        <f t="shared" si="23"/>
        <v>1790.36</v>
      </c>
    </row>
    <row r="190" spans="1:27" ht="16.5">
      <c r="A190" s="17">
        <v>180</v>
      </c>
      <c r="B190" s="24" t="s">
        <v>1011</v>
      </c>
      <c r="C190" s="19" t="s">
        <v>13</v>
      </c>
      <c r="D190" s="26">
        <v>0.05</v>
      </c>
      <c r="E190" s="21">
        <v>70</v>
      </c>
      <c r="F190" s="21">
        <f t="shared" si="24"/>
        <v>3.5</v>
      </c>
      <c r="G190" s="21">
        <v>21</v>
      </c>
      <c r="H190" s="21">
        <f t="shared" si="25"/>
        <v>1.05</v>
      </c>
      <c r="I190" s="21">
        <v>24</v>
      </c>
      <c r="J190" s="143">
        <f t="shared" si="26"/>
        <v>1.2000000000000002</v>
      </c>
      <c r="K190" s="143"/>
      <c r="L190" s="143">
        <f t="shared" si="21"/>
        <v>0</v>
      </c>
      <c r="M190" s="147">
        <f t="shared" si="22"/>
        <v>115</v>
      </c>
      <c r="N190" s="118">
        <f t="shared" si="23"/>
        <v>5.75</v>
      </c>
      <c r="AA190" s="72">
        <v>0.04</v>
      </c>
    </row>
    <row r="191" spans="1:27" ht="16.5">
      <c r="A191" s="17">
        <v>181</v>
      </c>
      <c r="B191" s="24" t="s">
        <v>1012</v>
      </c>
      <c r="C191" s="19" t="s">
        <v>13</v>
      </c>
      <c r="D191" s="26">
        <v>0.04</v>
      </c>
      <c r="E191" s="21"/>
      <c r="F191" s="21">
        <f t="shared" si="24"/>
        <v>0</v>
      </c>
      <c r="G191" s="21"/>
      <c r="H191" s="21">
        <f t="shared" si="25"/>
        <v>0</v>
      </c>
      <c r="I191" s="21"/>
      <c r="J191" s="143">
        <f t="shared" si="26"/>
        <v>0</v>
      </c>
      <c r="K191" s="143"/>
      <c r="L191" s="143">
        <f t="shared" si="21"/>
        <v>0</v>
      </c>
      <c r="M191" s="147">
        <f t="shared" si="22"/>
        <v>0</v>
      </c>
      <c r="N191" s="118">
        <f t="shared" si="23"/>
        <v>0</v>
      </c>
      <c r="AA191" s="72">
        <v>0.03</v>
      </c>
    </row>
    <row r="192" spans="1:27" ht="16.5">
      <c r="A192" s="17">
        <v>182</v>
      </c>
      <c r="B192" s="24" t="s">
        <v>1013</v>
      </c>
      <c r="C192" s="19" t="s">
        <v>13</v>
      </c>
      <c r="D192" s="26">
        <v>0.02</v>
      </c>
      <c r="E192" s="21">
        <v>70</v>
      </c>
      <c r="F192" s="21">
        <f t="shared" si="24"/>
        <v>1.4000000000000001</v>
      </c>
      <c r="G192" s="21">
        <v>21</v>
      </c>
      <c r="H192" s="21">
        <f t="shared" si="25"/>
        <v>0.42</v>
      </c>
      <c r="I192" s="21">
        <v>24</v>
      </c>
      <c r="J192" s="143">
        <f t="shared" si="26"/>
        <v>0.48</v>
      </c>
      <c r="K192" s="143"/>
      <c r="L192" s="143">
        <f t="shared" si="21"/>
        <v>0</v>
      </c>
      <c r="M192" s="147">
        <f t="shared" si="22"/>
        <v>115</v>
      </c>
      <c r="N192" s="118">
        <f t="shared" si="23"/>
        <v>2.3000000000000003</v>
      </c>
      <c r="AA192" s="72">
        <v>1</v>
      </c>
    </row>
    <row r="193" spans="1:14" ht="16.5">
      <c r="A193" s="17">
        <v>183</v>
      </c>
      <c r="B193" s="24" t="s">
        <v>1014</v>
      </c>
      <c r="C193" s="19" t="s">
        <v>13</v>
      </c>
      <c r="D193" s="26">
        <v>0.08</v>
      </c>
      <c r="E193" s="21"/>
      <c r="F193" s="21">
        <f t="shared" si="24"/>
        <v>0</v>
      </c>
      <c r="G193" s="21"/>
      <c r="H193" s="21">
        <f t="shared" si="25"/>
        <v>0</v>
      </c>
      <c r="I193" s="21"/>
      <c r="J193" s="143">
        <f t="shared" si="26"/>
        <v>0</v>
      </c>
      <c r="K193" s="143"/>
      <c r="L193" s="143">
        <f t="shared" si="21"/>
        <v>0</v>
      </c>
      <c r="M193" s="147">
        <f t="shared" si="22"/>
        <v>0</v>
      </c>
      <c r="N193" s="118">
        <f t="shared" si="23"/>
        <v>0</v>
      </c>
    </row>
    <row r="194" spans="1:14" ht="16.5">
      <c r="A194" s="17">
        <v>184</v>
      </c>
      <c r="B194" s="24" t="s">
        <v>1010</v>
      </c>
      <c r="C194" s="19" t="s">
        <v>13</v>
      </c>
      <c r="D194" s="26">
        <v>0.24</v>
      </c>
      <c r="E194" s="21">
        <v>50</v>
      </c>
      <c r="F194" s="21">
        <f t="shared" si="24"/>
        <v>12</v>
      </c>
      <c r="G194" s="21">
        <v>21</v>
      </c>
      <c r="H194" s="21">
        <f t="shared" si="25"/>
        <v>5.04</v>
      </c>
      <c r="I194" s="21">
        <v>24</v>
      </c>
      <c r="J194" s="143">
        <f t="shared" si="26"/>
        <v>5.76</v>
      </c>
      <c r="K194" s="143"/>
      <c r="L194" s="143">
        <f t="shared" si="21"/>
        <v>0</v>
      </c>
      <c r="M194" s="147">
        <f t="shared" si="22"/>
        <v>95</v>
      </c>
      <c r="N194" s="118">
        <f t="shared" si="23"/>
        <v>22.8</v>
      </c>
    </row>
    <row r="195" spans="1:14" ht="16.5">
      <c r="A195" s="17">
        <v>185</v>
      </c>
      <c r="B195" s="24" t="s">
        <v>1007</v>
      </c>
      <c r="C195" s="19" t="s">
        <v>13</v>
      </c>
      <c r="D195" s="26">
        <v>2.43</v>
      </c>
      <c r="E195" s="21">
        <v>24</v>
      </c>
      <c r="F195" s="21">
        <f t="shared" si="24"/>
        <v>58.32000000000001</v>
      </c>
      <c r="G195" s="21">
        <v>7</v>
      </c>
      <c r="H195" s="21">
        <f t="shared" si="25"/>
        <v>17.01</v>
      </c>
      <c r="I195" s="21">
        <v>8</v>
      </c>
      <c r="J195" s="143">
        <f t="shared" si="26"/>
        <v>19.44</v>
      </c>
      <c r="K195" s="143"/>
      <c r="L195" s="143">
        <f t="shared" si="21"/>
        <v>0</v>
      </c>
      <c r="M195" s="147">
        <f t="shared" si="22"/>
        <v>39</v>
      </c>
      <c r="N195" s="118">
        <f t="shared" si="23"/>
        <v>94.77000000000001</v>
      </c>
    </row>
    <row r="196" spans="1:14" ht="16.5">
      <c r="A196" s="17">
        <v>186</v>
      </c>
      <c r="B196" s="24" t="s">
        <v>1397</v>
      </c>
      <c r="C196" s="19" t="s">
        <v>13</v>
      </c>
      <c r="D196" s="26">
        <v>0.35</v>
      </c>
      <c r="E196" s="21">
        <v>24</v>
      </c>
      <c r="F196" s="21">
        <f t="shared" si="24"/>
        <v>8.399999999999999</v>
      </c>
      <c r="G196" s="21">
        <v>7</v>
      </c>
      <c r="H196" s="21">
        <f t="shared" si="25"/>
        <v>2.4499999999999997</v>
      </c>
      <c r="I196" s="21">
        <v>8</v>
      </c>
      <c r="J196" s="143">
        <f t="shared" si="26"/>
        <v>2.8</v>
      </c>
      <c r="K196" s="143"/>
      <c r="L196" s="143">
        <f t="shared" si="21"/>
        <v>0</v>
      </c>
      <c r="M196" s="147">
        <f t="shared" si="22"/>
        <v>39</v>
      </c>
      <c r="N196" s="118">
        <f t="shared" si="23"/>
        <v>13.649999999999999</v>
      </c>
    </row>
    <row r="197" spans="1:27" ht="16.5">
      <c r="A197" s="17">
        <v>187</v>
      </c>
      <c r="B197" s="24" t="s">
        <v>1009</v>
      </c>
      <c r="C197" s="19" t="s">
        <v>13</v>
      </c>
      <c r="D197" s="26">
        <v>0.27</v>
      </c>
      <c r="E197" s="21">
        <v>48</v>
      </c>
      <c r="F197" s="21">
        <f t="shared" si="24"/>
        <v>12.96</v>
      </c>
      <c r="G197" s="21">
        <v>7</v>
      </c>
      <c r="H197" s="21">
        <f t="shared" si="25"/>
        <v>1.8900000000000001</v>
      </c>
      <c r="I197" s="21">
        <v>8</v>
      </c>
      <c r="J197" s="143">
        <f t="shared" si="26"/>
        <v>2.16</v>
      </c>
      <c r="K197" s="143"/>
      <c r="L197" s="143">
        <f t="shared" si="21"/>
        <v>0</v>
      </c>
      <c r="M197" s="147">
        <f t="shared" si="22"/>
        <v>63</v>
      </c>
      <c r="N197" s="118">
        <f t="shared" si="23"/>
        <v>17.01</v>
      </c>
      <c r="AA197" s="72">
        <v>0.53</v>
      </c>
    </row>
    <row r="198" spans="1:27" ht="16.5">
      <c r="A198" s="17">
        <v>188</v>
      </c>
      <c r="B198" s="44" t="s">
        <v>1008</v>
      </c>
      <c r="C198" s="19" t="s">
        <v>13</v>
      </c>
      <c r="D198" s="26">
        <v>0.05</v>
      </c>
      <c r="E198" s="21">
        <v>48</v>
      </c>
      <c r="F198" s="21">
        <f t="shared" si="24"/>
        <v>2.4000000000000004</v>
      </c>
      <c r="G198" s="21">
        <v>14</v>
      </c>
      <c r="H198" s="21">
        <f t="shared" si="25"/>
        <v>0.7000000000000001</v>
      </c>
      <c r="I198" s="21">
        <v>16</v>
      </c>
      <c r="J198" s="143">
        <f t="shared" si="26"/>
        <v>0.8</v>
      </c>
      <c r="K198" s="143"/>
      <c r="L198" s="143">
        <f t="shared" si="21"/>
        <v>0</v>
      </c>
      <c r="M198" s="147">
        <f t="shared" si="22"/>
        <v>78</v>
      </c>
      <c r="N198" s="118">
        <f t="shared" si="23"/>
        <v>3.9000000000000004</v>
      </c>
      <c r="AA198" s="72">
        <v>11.04</v>
      </c>
    </row>
    <row r="199" spans="1:14" ht="33">
      <c r="A199" s="17">
        <v>189</v>
      </c>
      <c r="B199" s="18" t="s">
        <v>1020</v>
      </c>
      <c r="C199" s="19" t="s">
        <v>13</v>
      </c>
      <c r="D199" s="26">
        <v>25</v>
      </c>
      <c r="E199" s="21"/>
      <c r="F199" s="21">
        <f t="shared" si="24"/>
        <v>0</v>
      </c>
      <c r="G199" s="21"/>
      <c r="H199" s="21">
        <f t="shared" si="25"/>
        <v>0</v>
      </c>
      <c r="I199" s="21"/>
      <c r="J199" s="143">
        <f t="shared" si="26"/>
        <v>0</v>
      </c>
      <c r="K199" s="143"/>
      <c r="L199" s="143">
        <f t="shared" si="21"/>
        <v>0</v>
      </c>
      <c r="M199" s="147">
        <f t="shared" si="22"/>
        <v>0</v>
      </c>
      <c r="N199" s="118">
        <f t="shared" si="23"/>
        <v>0</v>
      </c>
    </row>
    <row r="200" spans="1:14" ht="33">
      <c r="A200" s="17">
        <v>190</v>
      </c>
      <c r="B200" s="18" t="s">
        <v>1021</v>
      </c>
      <c r="C200" s="19" t="s">
        <v>13</v>
      </c>
      <c r="D200" s="26">
        <v>12.5</v>
      </c>
      <c r="E200" s="21"/>
      <c r="F200" s="21">
        <f t="shared" si="24"/>
        <v>0</v>
      </c>
      <c r="G200" s="21"/>
      <c r="H200" s="21">
        <f t="shared" si="25"/>
        <v>0</v>
      </c>
      <c r="I200" s="21"/>
      <c r="J200" s="143">
        <f t="shared" si="26"/>
        <v>0</v>
      </c>
      <c r="K200" s="143"/>
      <c r="L200" s="143">
        <f t="shared" si="21"/>
        <v>0</v>
      </c>
      <c r="M200" s="147">
        <f t="shared" si="22"/>
        <v>0</v>
      </c>
      <c r="N200" s="118">
        <f t="shared" si="23"/>
        <v>0</v>
      </c>
    </row>
    <row r="201" spans="1:27" ht="33">
      <c r="A201" s="17">
        <v>191</v>
      </c>
      <c r="B201" s="18" t="s">
        <v>1006</v>
      </c>
      <c r="C201" s="19" t="s">
        <v>13</v>
      </c>
      <c r="D201" s="26">
        <v>36.18</v>
      </c>
      <c r="E201" s="21">
        <v>24</v>
      </c>
      <c r="F201" s="21">
        <f t="shared" si="24"/>
        <v>868.3199999999999</v>
      </c>
      <c r="G201" s="21">
        <v>7</v>
      </c>
      <c r="H201" s="21">
        <f t="shared" si="25"/>
        <v>253.26</v>
      </c>
      <c r="I201" s="21">
        <v>8</v>
      </c>
      <c r="J201" s="143">
        <f t="shared" si="26"/>
        <v>289.44</v>
      </c>
      <c r="K201" s="143"/>
      <c r="L201" s="143">
        <f t="shared" si="21"/>
        <v>0</v>
      </c>
      <c r="M201" s="147">
        <f t="shared" si="22"/>
        <v>39</v>
      </c>
      <c r="N201" s="118">
        <f t="shared" si="23"/>
        <v>1411.02</v>
      </c>
      <c r="AA201" s="72">
        <v>13.18</v>
      </c>
    </row>
    <row r="202" spans="1:16" ht="30">
      <c r="A202" s="78" t="s">
        <v>944</v>
      </c>
      <c r="B202" s="186" t="s">
        <v>933</v>
      </c>
      <c r="C202" s="187"/>
      <c r="D202" s="188"/>
      <c r="E202" s="225">
        <f>SUM(F11:F201)</f>
        <v>33029.670000000006</v>
      </c>
      <c r="F202" s="241"/>
      <c r="G202" s="225">
        <f>SUM(H11:H201)</f>
        <v>11942.619999999999</v>
      </c>
      <c r="H202" s="241"/>
      <c r="I202" s="225">
        <f>SUM(J11:J201)</f>
        <v>16999.459999999992</v>
      </c>
      <c r="J202" s="226"/>
      <c r="K202" s="144"/>
      <c r="L202" s="144"/>
      <c r="M202" s="225">
        <f>SUM(N11:N201)</f>
        <v>85785.94000000002</v>
      </c>
      <c r="N202" s="226"/>
      <c r="O202" s="225">
        <v>106403.73</v>
      </c>
      <c r="P202" s="226"/>
    </row>
    <row r="203" spans="2:14" ht="13.5" customHeight="1">
      <c r="B203" s="61"/>
      <c r="C203" s="45"/>
      <c r="D203" s="46"/>
      <c r="E203" s="98"/>
      <c r="F203" s="98"/>
      <c r="G203" s="98"/>
      <c r="H203" s="98"/>
      <c r="I203" s="98"/>
      <c r="J203" s="98"/>
      <c r="K203" s="98"/>
      <c r="L203" s="98"/>
      <c r="M203" s="15"/>
      <c r="N203" s="15"/>
    </row>
    <row r="204" spans="1:14" s="96" customFormat="1" ht="30" customHeight="1">
      <c r="A204" s="92">
        <v>2</v>
      </c>
      <c r="B204" s="93" t="s">
        <v>932</v>
      </c>
      <c r="C204" s="94"/>
      <c r="D204" s="95"/>
      <c r="E204" s="239" t="str">
        <f>E8</f>
        <v>L/R-D CHONERO DE ADENTRO (SECTOR LA CAPILLA)</v>
      </c>
      <c r="F204" s="240"/>
      <c r="G204" s="134"/>
      <c r="H204" s="134"/>
      <c r="I204" s="134"/>
      <c r="J204" s="134"/>
      <c r="K204" s="134"/>
      <c r="L204" s="134"/>
      <c r="M204" s="148"/>
      <c r="N204" s="148"/>
    </row>
    <row r="205" spans="1:27" ht="33">
      <c r="A205" s="17">
        <v>1</v>
      </c>
      <c r="B205" s="85" t="s">
        <v>972</v>
      </c>
      <c r="C205" s="17" t="s">
        <v>1024</v>
      </c>
      <c r="D205" s="26">
        <v>2.09</v>
      </c>
      <c r="E205" s="21">
        <v>1</v>
      </c>
      <c r="F205" s="21">
        <f aca="true" t="shared" si="27" ref="F205:F268">E205*D205</f>
        <v>2.09</v>
      </c>
      <c r="G205" s="21">
        <v>1</v>
      </c>
      <c r="H205" s="21">
        <f aca="true" t="shared" si="28" ref="H205:H268">G205*D205</f>
        <v>2.09</v>
      </c>
      <c r="I205" s="21">
        <v>1</v>
      </c>
      <c r="J205" s="143">
        <f aca="true" t="shared" si="29" ref="J205:J268">I205*D205</f>
        <v>2.09</v>
      </c>
      <c r="K205" s="143">
        <v>1</v>
      </c>
      <c r="L205" s="143">
        <f>K205*D205</f>
        <v>2.09</v>
      </c>
      <c r="M205" s="149">
        <f>E205+G205+I205+K205</f>
        <v>4</v>
      </c>
      <c r="N205" s="15">
        <f>D205*M205</f>
        <v>8.36</v>
      </c>
      <c r="AA205" s="72">
        <v>3</v>
      </c>
    </row>
    <row r="206" spans="1:27" ht="33">
      <c r="A206" s="17">
        <v>2</v>
      </c>
      <c r="B206" s="85" t="s">
        <v>973</v>
      </c>
      <c r="C206" s="51" t="s">
        <v>974</v>
      </c>
      <c r="D206" s="26">
        <v>43.22</v>
      </c>
      <c r="E206" s="21">
        <v>1</v>
      </c>
      <c r="F206" s="21">
        <f t="shared" si="27"/>
        <v>43.22</v>
      </c>
      <c r="G206" s="21">
        <v>1</v>
      </c>
      <c r="H206" s="21">
        <f t="shared" si="28"/>
        <v>43.22</v>
      </c>
      <c r="I206" s="21">
        <v>1</v>
      </c>
      <c r="J206" s="143">
        <f t="shared" si="29"/>
        <v>43.22</v>
      </c>
      <c r="K206" s="143">
        <v>1</v>
      </c>
      <c r="L206" s="143">
        <f aca="true" t="shared" si="30" ref="L206:L269">K206*D206</f>
        <v>43.22</v>
      </c>
      <c r="M206" s="149">
        <f aca="true" t="shared" si="31" ref="M206:M269">E206+G206+I206+K206</f>
        <v>4</v>
      </c>
      <c r="N206" s="15">
        <f aca="true" t="shared" si="32" ref="N206:N269">D206*M206</f>
        <v>172.88</v>
      </c>
      <c r="AA206" s="72">
        <v>40.72</v>
      </c>
    </row>
    <row r="207" spans="1:27" ht="33">
      <c r="A207" s="17">
        <v>3</v>
      </c>
      <c r="B207" s="85" t="s">
        <v>976</v>
      </c>
      <c r="C207" s="51" t="s">
        <v>977</v>
      </c>
      <c r="D207" s="26">
        <v>15.93</v>
      </c>
      <c r="E207" s="21">
        <v>1</v>
      </c>
      <c r="F207" s="21">
        <f t="shared" si="27"/>
        <v>15.93</v>
      </c>
      <c r="G207" s="21">
        <v>1</v>
      </c>
      <c r="H207" s="21">
        <f t="shared" si="28"/>
        <v>15.93</v>
      </c>
      <c r="I207" s="21">
        <v>1</v>
      </c>
      <c r="J207" s="143">
        <f t="shared" si="29"/>
        <v>15.93</v>
      </c>
      <c r="K207" s="143">
        <v>1</v>
      </c>
      <c r="L207" s="143">
        <f t="shared" si="30"/>
        <v>15.93</v>
      </c>
      <c r="M207" s="149">
        <f t="shared" si="31"/>
        <v>4</v>
      </c>
      <c r="N207" s="15">
        <f t="shared" si="32"/>
        <v>63.72</v>
      </c>
      <c r="AA207" s="72">
        <v>15</v>
      </c>
    </row>
    <row r="208" spans="1:27" ht="33">
      <c r="A208" s="17">
        <v>4</v>
      </c>
      <c r="B208" s="85" t="s">
        <v>978</v>
      </c>
      <c r="C208" s="51" t="s">
        <v>13</v>
      </c>
      <c r="D208" s="26">
        <v>5.31</v>
      </c>
      <c r="E208" s="21">
        <v>5</v>
      </c>
      <c r="F208" s="21">
        <f t="shared" si="27"/>
        <v>26.549999999999997</v>
      </c>
      <c r="G208" s="21">
        <v>3</v>
      </c>
      <c r="H208" s="21">
        <f t="shared" si="28"/>
        <v>15.93</v>
      </c>
      <c r="I208" s="21">
        <v>3</v>
      </c>
      <c r="J208" s="143">
        <f t="shared" si="29"/>
        <v>15.93</v>
      </c>
      <c r="K208" s="143">
        <v>0</v>
      </c>
      <c r="L208" s="143">
        <f t="shared" si="30"/>
        <v>0</v>
      </c>
      <c r="M208" s="149">
        <f t="shared" si="31"/>
        <v>11</v>
      </c>
      <c r="N208" s="15">
        <f t="shared" si="32"/>
        <v>58.41</v>
      </c>
      <c r="AA208" s="72">
        <v>5</v>
      </c>
    </row>
    <row r="209" spans="1:27" ht="16.5">
      <c r="A209" s="17">
        <v>5</v>
      </c>
      <c r="B209" s="85" t="s">
        <v>1337</v>
      </c>
      <c r="C209" s="54" t="s">
        <v>1177</v>
      </c>
      <c r="D209" s="26">
        <v>232.73</v>
      </c>
      <c r="E209" s="21">
        <v>0.5</v>
      </c>
      <c r="F209" s="21">
        <f t="shared" si="27"/>
        <v>116.365</v>
      </c>
      <c r="G209" s="21"/>
      <c r="H209" s="21">
        <f t="shared" si="28"/>
        <v>0</v>
      </c>
      <c r="I209" s="21"/>
      <c r="J209" s="143">
        <f t="shared" si="29"/>
        <v>0</v>
      </c>
      <c r="K209" s="143">
        <v>0</v>
      </c>
      <c r="L209" s="143">
        <f t="shared" si="30"/>
        <v>0</v>
      </c>
      <c r="M209" s="149">
        <f t="shared" si="31"/>
        <v>0.5</v>
      </c>
      <c r="N209" s="15">
        <f t="shared" si="32"/>
        <v>116.365</v>
      </c>
      <c r="AA209" s="72">
        <v>189.58</v>
      </c>
    </row>
    <row r="210" spans="1:27" ht="16.5">
      <c r="A210" s="17">
        <v>6</v>
      </c>
      <c r="B210" s="85" t="s">
        <v>1338</v>
      </c>
      <c r="C210" s="54" t="s">
        <v>1177</v>
      </c>
      <c r="D210" s="26">
        <v>116.03</v>
      </c>
      <c r="E210" s="21"/>
      <c r="F210" s="21">
        <f t="shared" si="27"/>
        <v>0</v>
      </c>
      <c r="G210" s="21"/>
      <c r="H210" s="21">
        <f t="shared" si="28"/>
        <v>0</v>
      </c>
      <c r="I210" s="21"/>
      <c r="J210" s="143">
        <f t="shared" si="29"/>
        <v>0</v>
      </c>
      <c r="K210" s="143">
        <v>0</v>
      </c>
      <c r="L210" s="143">
        <f t="shared" si="30"/>
        <v>0</v>
      </c>
      <c r="M210" s="149">
        <f t="shared" si="31"/>
        <v>0</v>
      </c>
      <c r="N210" s="15">
        <f t="shared" si="32"/>
        <v>0</v>
      </c>
      <c r="AA210" s="72">
        <v>161.14</v>
      </c>
    </row>
    <row r="211" spans="1:27" ht="33">
      <c r="A211" s="17">
        <v>7</v>
      </c>
      <c r="B211" s="85" t="s">
        <v>1339</v>
      </c>
      <c r="C211" s="54" t="s">
        <v>1177</v>
      </c>
      <c r="D211" s="26">
        <v>120.57</v>
      </c>
      <c r="E211" s="21"/>
      <c r="F211" s="21">
        <f t="shared" si="27"/>
        <v>0</v>
      </c>
      <c r="G211" s="21"/>
      <c r="H211" s="21">
        <f t="shared" si="28"/>
        <v>0</v>
      </c>
      <c r="I211" s="21"/>
      <c r="J211" s="143">
        <f t="shared" si="29"/>
        <v>0</v>
      </c>
      <c r="K211" s="143">
        <v>0</v>
      </c>
      <c r="L211" s="143">
        <f t="shared" si="30"/>
        <v>0</v>
      </c>
      <c r="M211" s="149">
        <f t="shared" si="31"/>
        <v>0</v>
      </c>
      <c r="N211" s="15">
        <f t="shared" si="32"/>
        <v>0</v>
      </c>
      <c r="AA211" s="72">
        <v>237.31</v>
      </c>
    </row>
    <row r="212" spans="1:27" ht="16.5">
      <c r="A212" s="17">
        <v>8</v>
      </c>
      <c r="B212" s="85" t="s">
        <v>1340</v>
      </c>
      <c r="C212" s="54" t="s">
        <v>1177</v>
      </c>
      <c r="D212" s="26">
        <v>163.98</v>
      </c>
      <c r="E212" s="21"/>
      <c r="F212" s="21">
        <f t="shared" si="27"/>
        <v>0</v>
      </c>
      <c r="G212" s="21"/>
      <c r="H212" s="21">
        <f t="shared" si="28"/>
        <v>0</v>
      </c>
      <c r="I212" s="21"/>
      <c r="J212" s="143">
        <f t="shared" si="29"/>
        <v>0</v>
      </c>
      <c r="K212" s="143">
        <v>0</v>
      </c>
      <c r="L212" s="143">
        <f t="shared" si="30"/>
        <v>0</v>
      </c>
      <c r="M212" s="149">
        <f t="shared" si="31"/>
        <v>0</v>
      </c>
      <c r="N212" s="15">
        <f t="shared" si="32"/>
        <v>0</v>
      </c>
      <c r="AA212" s="72">
        <v>272.91</v>
      </c>
    </row>
    <row r="213" spans="1:27" s="109" customFormat="1" ht="16.5">
      <c r="A213" s="104">
        <v>9</v>
      </c>
      <c r="B213" s="105" t="s">
        <v>1209</v>
      </c>
      <c r="C213" s="106" t="s">
        <v>1094</v>
      </c>
      <c r="D213" s="20">
        <v>15.11</v>
      </c>
      <c r="E213" s="21">
        <v>30</v>
      </c>
      <c r="F213" s="21">
        <f t="shared" si="27"/>
        <v>453.29999999999995</v>
      </c>
      <c r="G213" s="21">
        <v>9</v>
      </c>
      <c r="H213" s="21">
        <f t="shared" si="28"/>
        <v>135.99</v>
      </c>
      <c r="I213" s="21">
        <v>17</v>
      </c>
      <c r="J213" s="143">
        <f t="shared" si="29"/>
        <v>256.87</v>
      </c>
      <c r="K213" s="143">
        <v>28</v>
      </c>
      <c r="L213" s="143">
        <f t="shared" si="30"/>
        <v>423.08</v>
      </c>
      <c r="M213" s="149">
        <f t="shared" si="31"/>
        <v>84</v>
      </c>
      <c r="N213" s="15">
        <f t="shared" si="32"/>
        <v>1269.24</v>
      </c>
      <c r="AA213" s="109">
        <v>13.83</v>
      </c>
    </row>
    <row r="214" spans="1:27" ht="16.5">
      <c r="A214" s="17">
        <v>10</v>
      </c>
      <c r="B214" s="85" t="s">
        <v>1210</v>
      </c>
      <c r="C214" s="54" t="s">
        <v>1094</v>
      </c>
      <c r="D214" s="26">
        <v>25.18</v>
      </c>
      <c r="E214" s="21"/>
      <c r="F214" s="21">
        <f t="shared" si="27"/>
        <v>0</v>
      </c>
      <c r="G214" s="21"/>
      <c r="H214" s="21">
        <f t="shared" si="28"/>
        <v>0</v>
      </c>
      <c r="I214" s="21"/>
      <c r="J214" s="143">
        <f t="shared" si="29"/>
        <v>0</v>
      </c>
      <c r="K214" s="143">
        <v>0</v>
      </c>
      <c r="L214" s="143">
        <f t="shared" si="30"/>
        <v>0</v>
      </c>
      <c r="M214" s="149">
        <f t="shared" si="31"/>
        <v>0</v>
      </c>
      <c r="N214" s="15">
        <f t="shared" si="32"/>
        <v>0</v>
      </c>
      <c r="AA214" s="72">
        <v>13.83</v>
      </c>
    </row>
    <row r="215" spans="1:27" ht="16.5">
      <c r="A215" s="17">
        <v>11</v>
      </c>
      <c r="B215" s="85" t="s">
        <v>1211</v>
      </c>
      <c r="C215" s="54" t="s">
        <v>1094</v>
      </c>
      <c r="D215" s="26">
        <v>48.74</v>
      </c>
      <c r="E215" s="21"/>
      <c r="F215" s="21">
        <f t="shared" si="27"/>
        <v>0</v>
      </c>
      <c r="G215" s="21"/>
      <c r="H215" s="21">
        <f t="shared" si="28"/>
        <v>0</v>
      </c>
      <c r="I215" s="21"/>
      <c r="J215" s="143">
        <f t="shared" si="29"/>
        <v>0</v>
      </c>
      <c r="K215" s="143">
        <v>0</v>
      </c>
      <c r="L215" s="143">
        <f t="shared" si="30"/>
        <v>0</v>
      </c>
      <c r="M215" s="149">
        <f t="shared" si="31"/>
        <v>0</v>
      </c>
      <c r="N215" s="15">
        <f t="shared" si="32"/>
        <v>0</v>
      </c>
      <c r="AA215" s="72">
        <v>13.83</v>
      </c>
    </row>
    <row r="216" spans="1:27" ht="16.5">
      <c r="A216" s="17">
        <v>12</v>
      </c>
      <c r="B216" s="85" t="s">
        <v>1212</v>
      </c>
      <c r="C216" s="54" t="s">
        <v>1094</v>
      </c>
      <c r="D216" s="26">
        <v>74.91</v>
      </c>
      <c r="E216" s="21"/>
      <c r="F216" s="21">
        <f t="shared" si="27"/>
        <v>0</v>
      </c>
      <c r="G216" s="21"/>
      <c r="H216" s="21">
        <f t="shared" si="28"/>
        <v>0</v>
      </c>
      <c r="I216" s="21"/>
      <c r="J216" s="143">
        <f t="shared" si="29"/>
        <v>0</v>
      </c>
      <c r="K216" s="143">
        <v>0</v>
      </c>
      <c r="L216" s="143">
        <f t="shared" si="30"/>
        <v>0</v>
      </c>
      <c r="M216" s="149">
        <f t="shared" si="31"/>
        <v>0</v>
      </c>
      <c r="N216" s="15">
        <f t="shared" si="32"/>
        <v>0</v>
      </c>
      <c r="AA216" s="72">
        <v>17.29</v>
      </c>
    </row>
    <row r="217" spans="1:27" s="109" customFormat="1" ht="16.5">
      <c r="A217" s="104">
        <v>13</v>
      </c>
      <c r="B217" s="105" t="s">
        <v>1149</v>
      </c>
      <c r="C217" s="106" t="s">
        <v>13</v>
      </c>
      <c r="D217" s="20">
        <v>31.8</v>
      </c>
      <c r="E217" s="21">
        <v>30</v>
      </c>
      <c r="F217" s="21">
        <f t="shared" si="27"/>
        <v>954</v>
      </c>
      <c r="G217" s="21">
        <v>9</v>
      </c>
      <c r="H217" s="21">
        <f t="shared" si="28"/>
        <v>286.2</v>
      </c>
      <c r="I217" s="21">
        <v>17</v>
      </c>
      <c r="J217" s="143">
        <f t="shared" si="29"/>
        <v>540.6</v>
      </c>
      <c r="K217" s="143">
        <v>28</v>
      </c>
      <c r="L217" s="143">
        <f t="shared" si="30"/>
        <v>890.4</v>
      </c>
      <c r="M217" s="149">
        <f t="shared" si="31"/>
        <v>84</v>
      </c>
      <c r="N217" s="15">
        <f t="shared" si="32"/>
        <v>2671.2000000000003</v>
      </c>
      <c r="AA217" s="109">
        <v>17.29</v>
      </c>
    </row>
    <row r="218" spans="1:27" ht="16.5" hidden="1">
      <c r="A218" s="17">
        <v>14</v>
      </c>
      <c r="B218" s="85" t="s">
        <v>1150</v>
      </c>
      <c r="C218" s="54" t="s">
        <v>13</v>
      </c>
      <c r="D218" s="26">
        <v>47.15</v>
      </c>
      <c r="E218" s="21"/>
      <c r="F218" s="21">
        <f t="shared" si="27"/>
        <v>0</v>
      </c>
      <c r="G218" s="21"/>
      <c r="H218" s="21">
        <f t="shared" si="28"/>
        <v>0</v>
      </c>
      <c r="I218" s="21"/>
      <c r="J218" s="143">
        <f t="shared" si="29"/>
        <v>0</v>
      </c>
      <c r="K218" s="143"/>
      <c r="L218" s="143">
        <f t="shared" si="30"/>
        <v>0</v>
      </c>
      <c r="M218" s="149">
        <f t="shared" si="31"/>
        <v>0</v>
      </c>
      <c r="N218" s="15">
        <f t="shared" si="32"/>
        <v>0</v>
      </c>
      <c r="AA218" s="72">
        <v>17.29</v>
      </c>
    </row>
    <row r="219" spans="1:27" ht="16.5" hidden="1">
      <c r="A219" s="17">
        <v>15</v>
      </c>
      <c r="B219" s="85" t="s">
        <v>1151</v>
      </c>
      <c r="C219" s="54" t="s">
        <v>13</v>
      </c>
      <c r="D219" s="26">
        <v>179.27</v>
      </c>
      <c r="E219" s="21"/>
      <c r="F219" s="21">
        <f t="shared" si="27"/>
        <v>0</v>
      </c>
      <c r="G219" s="21"/>
      <c r="H219" s="21">
        <f t="shared" si="28"/>
        <v>0</v>
      </c>
      <c r="I219" s="21"/>
      <c r="J219" s="143">
        <f t="shared" si="29"/>
        <v>0</v>
      </c>
      <c r="K219" s="143"/>
      <c r="L219" s="143">
        <f t="shared" si="30"/>
        <v>0</v>
      </c>
      <c r="M219" s="149">
        <f t="shared" si="31"/>
        <v>0</v>
      </c>
      <c r="N219" s="15">
        <f t="shared" si="32"/>
        <v>0</v>
      </c>
      <c r="AA219" s="72">
        <v>27.66</v>
      </c>
    </row>
    <row r="220" spans="1:27" ht="16.5" hidden="1">
      <c r="A220" s="17">
        <v>16</v>
      </c>
      <c r="B220" s="85" t="s">
        <v>1152</v>
      </c>
      <c r="C220" s="54" t="s">
        <v>13</v>
      </c>
      <c r="D220" s="26">
        <v>252.85</v>
      </c>
      <c r="E220" s="21"/>
      <c r="F220" s="21">
        <f t="shared" si="27"/>
        <v>0</v>
      </c>
      <c r="G220" s="21"/>
      <c r="H220" s="21">
        <f t="shared" si="28"/>
        <v>0</v>
      </c>
      <c r="I220" s="21"/>
      <c r="J220" s="143">
        <f t="shared" si="29"/>
        <v>0</v>
      </c>
      <c r="K220" s="143"/>
      <c r="L220" s="143">
        <f t="shared" si="30"/>
        <v>0</v>
      </c>
      <c r="M220" s="149">
        <f t="shared" si="31"/>
        <v>0</v>
      </c>
      <c r="N220" s="15">
        <f t="shared" si="32"/>
        <v>0</v>
      </c>
      <c r="AA220" s="72">
        <v>27.66</v>
      </c>
    </row>
    <row r="221" spans="1:27" ht="33" hidden="1">
      <c r="A221" s="17">
        <v>17</v>
      </c>
      <c r="B221" s="85" t="s">
        <v>1153</v>
      </c>
      <c r="C221" s="54" t="s">
        <v>13</v>
      </c>
      <c r="D221" s="26">
        <v>59.85</v>
      </c>
      <c r="E221" s="21"/>
      <c r="F221" s="21">
        <f t="shared" si="27"/>
        <v>0</v>
      </c>
      <c r="G221" s="21"/>
      <c r="H221" s="21">
        <f t="shared" si="28"/>
        <v>0</v>
      </c>
      <c r="I221" s="21"/>
      <c r="J221" s="143">
        <f t="shared" si="29"/>
        <v>0</v>
      </c>
      <c r="K221" s="143"/>
      <c r="L221" s="143">
        <f t="shared" si="30"/>
        <v>0</v>
      </c>
      <c r="M221" s="149">
        <f t="shared" si="31"/>
        <v>0</v>
      </c>
      <c r="N221" s="15">
        <f t="shared" si="32"/>
        <v>0</v>
      </c>
      <c r="AA221" s="72">
        <v>27.66</v>
      </c>
    </row>
    <row r="222" spans="1:27" ht="33" hidden="1">
      <c r="A222" s="17">
        <v>18</v>
      </c>
      <c r="B222" s="85" t="s">
        <v>1154</v>
      </c>
      <c r="C222" s="54" t="s">
        <v>13</v>
      </c>
      <c r="D222" s="26">
        <v>64.09</v>
      </c>
      <c r="E222" s="21"/>
      <c r="F222" s="21">
        <f t="shared" si="27"/>
        <v>0</v>
      </c>
      <c r="G222" s="21"/>
      <c r="H222" s="21">
        <f t="shared" si="28"/>
        <v>0</v>
      </c>
      <c r="I222" s="21"/>
      <c r="J222" s="143">
        <f t="shared" si="29"/>
        <v>0</v>
      </c>
      <c r="K222" s="143"/>
      <c r="L222" s="143">
        <f t="shared" si="30"/>
        <v>0</v>
      </c>
      <c r="M222" s="149">
        <f t="shared" si="31"/>
        <v>0</v>
      </c>
      <c r="N222" s="15">
        <f t="shared" si="32"/>
        <v>0</v>
      </c>
      <c r="AA222" s="72">
        <v>32.85</v>
      </c>
    </row>
    <row r="223" spans="1:27" ht="33" hidden="1">
      <c r="A223" s="17">
        <v>19</v>
      </c>
      <c r="B223" s="85" t="s">
        <v>1155</v>
      </c>
      <c r="C223" s="54" t="s">
        <v>13</v>
      </c>
      <c r="D223" s="26">
        <v>96.14</v>
      </c>
      <c r="E223" s="21"/>
      <c r="F223" s="21">
        <f t="shared" si="27"/>
        <v>0</v>
      </c>
      <c r="G223" s="21"/>
      <c r="H223" s="21">
        <f t="shared" si="28"/>
        <v>0</v>
      </c>
      <c r="I223" s="21"/>
      <c r="J223" s="143">
        <f t="shared" si="29"/>
        <v>0</v>
      </c>
      <c r="K223" s="143"/>
      <c r="L223" s="143">
        <f t="shared" si="30"/>
        <v>0</v>
      </c>
      <c r="M223" s="149">
        <f t="shared" si="31"/>
        <v>0</v>
      </c>
      <c r="N223" s="15">
        <f t="shared" si="32"/>
        <v>0</v>
      </c>
      <c r="AA223" s="72">
        <v>32.85</v>
      </c>
    </row>
    <row r="224" spans="1:27" s="109" customFormat="1" ht="16.5" hidden="1">
      <c r="A224" s="104">
        <v>20</v>
      </c>
      <c r="B224" s="105" t="s">
        <v>1156</v>
      </c>
      <c r="C224" s="106" t="s">
        <v>13</v>
      </c>
      <c r="D224" s="20">
        <v>19.08</v>
      </c>
      <c r="E224" s="21"/>
      <c r="F224" s="21">
        <f t="shared" si="27"/>
        <v>0</v>
      </c>
      <c r="G224" s="21"/>
      <c r="H224" s="21">
        <f t="shared" si="28"/>
        <v>0</v>
      </c>
      <c r="I224" s="21"/>
      <c r="J224" s="143">
        <f t="shared" si="29"/>
        <v>0</v>
      </c>
      <c r="K224" s="143"/>
      <c r="L224" s="143">
        <f t="shared" si="30"/>
        <v>0</v>
      </c>
      <c r="M224" s="149">
        <f t="shared" si="31"/>
        <v>0</v>
      </c>
      <c r="N224" s="15">
        <f t="shared" si="32"/>
        <v>0</v>
      </c>
      <c r="AA224" s="109">
        <v>16.05</v>
      </c>
    </row>
    <row r="225" spans="1:27" ht="16.5" hidden="1">
      <c r="A225" s="17">
        <v>21</v>
      </c>
      <c r="B225" s="85" t="s">
        <v>1157</v>
      </c>
      <c r="C225" s="54" t="s">
        <v>13</v>
      </c>
      <c r="D225" s="26">
        <v>28.29</v>
      </c>
      <c r="E225" s="21"/>
      <c r="F225" s="21">
        <f t="shared" si="27"/>
        <v>0</v>
      </c>
      <c r="G225" s="21"/>
      <c r="H225" s="21">
        <f t="shared" si="28"/>
        <v>0</v>
      </c>
      <c r="I225" s="21"/>
      <c r="J225" s="143">
        <f t="shared" si="29"/>
        <v>0</v>
      </c>
      <c r="K225" s="143"/>
      <c r="L225" s="143">
        <f t="shared" si="30"/>
        <v>0</v>
      </c>
      <c r="M225" s="149">
        <f t="shared" si="31"/>
        <v>0</v>
      </c>
      <c r="N225" s="15">
        <f t="shared" si="32"/>
        <v>0</v>
      </c>
      <c r="AA225" s="72">
        <v>68.91</v>
      </c>
    </row>
    <row r="226" spans="1:27" ht="16.5" hidden="1">
      <c r="A226" s="17">
        <v>22</v>
      </c>
      <c r="B226" s="85" t="s">
        <v>1158</v>
      </c>
      <c r="C226" s="54" t="s">
        <v>13</v>
      </c>
      <c r="D226" s="26">
        <v>107.56</v>
      </c>
      <c r="E226" s="21"/>
      <c r="F226" s="21">
        <f t="shared" si="27"/>
        <v>0</v>
      </c>
      <c r="G226" s="21"/>
      <c r="H226" s="21">
        <f t="shared" si="28"/>
        <v>0</v>
      </c>
      <c r="I226" s="21"/>
      <c r="J226" s="143">
        <f t="shared" si="29"/>
        <v>0</v>
      </c>
      <c r="K226" s="143"/>
      <c r="L226" s="143">
        <f t="shared" si="30"/>
        <v>0</v>
      </c>
      <c r="M226" s="149">
        <f t="shared" si="31"/>
        <v>0</v>
      </c>
      <c r="N226" s="15">
        <f t="shared" si="32"/>
        <v>0</v>
      </c>
      <c r="AA226" s="72">
        <v>83</v>
      </c>
    </row>
    <row r="227" spans="1:27" ht="16.5" hidden="1">
      <c r="A227" s="17">
        <v>23</v>
      </c>
      <c r="B227" s="85" t="s">
        <v>1159</v>
      </c>
      <c r="C227" s="54" t="s">
        <v>13</v>
      </c>
      <c r="D227" s="26">
        <v>151.71</v>
      </c>
      <c r="E227" s="21"/>
      <c r="F227" s="21">
        <f t="shared" si="27"/>
        <v>0</v>
      </c>
      <c r="G227" s="21"/>
      <c r="H227" s="21">
        <f t="shared" si="28"/>
        <v>0</v>
      </c>
      <c r="I227" s="21"/>
      <c r="J227" s="143">
        <f t="shared" si="29"/>
        <v>0</v>
      </c>
      <c r="K227" s="143"/>
      <c r="L227" s="143">
        <f t="shared" si="30"/>
        <v>0</v>
      </c>
      <c r="M227" s="149">
        <f t="shared" si="31"/>
        <v>0</v>
      </c>
      <c r="N227" s="15">
        <f t="shared" si="32"/>
        <v>0</v>
      </c>
      <c r="AA227" s="72">
        <v>19.26</v>
      </c>
    </row>
    <row r="228" spans="1:27" ht="33" hidden="1">
      <c r="A228" s="17">
        <v>24</v>
      </c>
      <c r="B228" s="85" t="s">
        <v>1160</v>
      </c>
      <c r="C228" s="54" t="s">
        <v>13</v>
      </c>
      <c r="D228" s="26">
        <v>35.91</v>
      </c>
      <c r="E228" s="21"/>
      <c r="F228" s="21">
        <f t="shared" si="27"/>
        <v>0</v>
      </c>
      <c r="G228" s="21"/>
      <c r="H228" s="21">
        <f t="shared" si="28"/>
        <v>0</v>
      </c>
      <c r="I228" s="21"/>
      <c r="J228" s="143">
        <f t="shared" si="29"/>
        <v>0</v>
      </c>
      <c r="K228" s="143"/>
      <c r="L228" s="143">
        <f t="shared" si="30"/>
        <v>0</v>
      </c>
      <c r="M228" s="149">
        <f t="shared" si="31"/>
        <v>0</v>
      </c>
      <c r="N228" s="15">
        <f t="shared" si="32"/>
        <v>0</v>
      </c>
      <c r="AA228" s="72">
        <v>92.9885</v>
      </c>
    </row>
    <row r="229" spans="1:27" ht="16.5" hidden="1">
      <c r="A229" s="17">
        <v>25</v>
      </c>
      <c r="B229" s="85" t="s">
        <v>1351</v>
      </c>
      <c r="C229" s="54" t="s">
        <v>13</v>
      </c>
      <c r="D229" s="26">
        <v>46.91</v>
      </c>
      <c r="E229" s="21"/>
      <c r="F229" s="21">
        <f t="shared" si="27"/>
        <v>0</v>
      </c>
      <c r="G229" s="21"/>
      <c r="H229" s="21">
        <f t="shared" si="28"/>
        <v>0</v>
      </c>
      <c r="I229" s="21"/>
      <c r="J229" s="143">
        <f t="shared" si="29"/>
        <v>0</v>
      </c>
      <c r="K229" s="143"/>
      <c r="L229" s="143">
        <f t="shared" si="30"/>
        <v>0</v>
      </c>
      <c r="M229" s="149">
        <f t="shared" si="31"/>
        <v>0</v>
      </c>
      <c r="N229" s="15">
        <f t="shared" si="32"/>
        <v>0</v>
      </c>
      <c r="AA229" s="72">
        <v>21.178500000000003</v>
      </c>
    </row>
    <row r="230" spans="1:27" ht="16.5" hidden="1">
      <c r="A230" s="17">
        <v>26</v>
      </c>
      <c r="B230" s="85" t="s">
        <v>1352</v>
      </c>
      <c r="C230" s="54" t="s">
        <v>13</v>
      </c>
      <c r="D230" s="26">
        <v>62.26</v>
      </c>
      <c r="E230" s="21"/>
      <c r="F230" s="21">
        <f t="shared" si="27"/>
        <v>0</v>
      </c>
      <c r="G230" s="21"/>
      <c r="H230" s="21">
        <f t="shared" si="28"/>
        <v>0</v>
      </c>
      <c r="I230" s="21"/>
      <c r="J230" s="143">
        <f t="shared" si="29"/>
        <v>0</v>
      </c>
      <c r="K230" s="143"/>
      <c r="L230" s="143">
        <f t="shared" si="30"/>
        <v>0</v>
      </c>
      <c r="M230" s="149">
        <f t="shared" si="31"/>
        <v>0</v>
      </c>
      <c r="N230" s="15">
        <f t="shared" si="32"/>
        <v>0</v>
      </c>
      <c r="AA230" s="72">
        <v>29.649900000000002</v>
      </c>
    </row>
    <row r="231" spans="1:27" ht="16.5" hidden="1">
      <c r="A231" s="17">
        <v>27</v>
      </c>
      <c r="B231" s="85" t="s">
        <v>1353</v>
      </c>
      <c r="C231" s="54" t="s">
        <v>13</v>
      </c>
      <c r="D231" s="26">
        <v>194.38</v>
      </c>
      <c r="E231" s="21"/>
      <c r="F231" s="21">
        <f t="shared" si="27"/>
        <v>0</v>
      </c>
      <c r="G231" s="21"/>
      <c r="H231" s="21">
        <f t="shared" si="28"/>
        <v>0</v>
      </c>
      <c r="I231" s="21"/>
      <c r="J231" s="143">
        <f t="shared" si="29"/>
        <v>0</v>
      </c>
      <c r="K231" s="143"/>
      <c r="L231" s="143">
        <f t="shared" si="30"/>
        <v>0</v>
      </c>
      <c r="M231" s="149">
        <f t="shared" si="31"/>
        <v>0</v>
      </c>
      <c r="N231" s="15">
        <f t="shared" si="32"/>
        <v>0</v>
      </c>
      <c r="AA231" s="72">
        <v>23.296350000000004</v>
      </c>
    </row>
    <row r="232" spans="1:27" ht="16.5" hidden="1">
      <c r="A232" s="17">
        <v>28</v>
      </c>
      <c r="B232" s="85" t="s">
        <v>1354</v>
      </c>
      <c r="C232" s="54" t="s">
        <v>13</v>
      </c>
      <c r="D232" s="26">
        <v>267.96</v>
      </c>
      <c r="E232" s="21"/>
      <c r="F232" s="21">
        <f t="shared" si="27"/>
        <v>0</v>
      </c>
      <c r="G232" s="21"/>
      <c r="H232" s="21">
        <f t="shared" si="28"/>
        <v>0</v>
      </c>
      <c r="I232" s="21"/>
      <c r="J232" s="143">
        <f t="shared" si="29"/>
        <v>0</v>
      </c>
      <c r="K232" s="143"/>
      <c r="L232" s="143">
        <f t="shared" si="30"/>
        <v>0</v>
      </c>
      <c r="M232" s="149">
        <f t="shared" si="31"/>
        <v>0</v>
      </c>
      <c r="N232" s="15">
        <f t="shared" si="32"/>
        <v>0</v>
      </c>
      <c r="AA232" s="72">
        <v>32.61489</v>
      </c>
    </row>
    <row r="233" spans="1:27" s="109" customFormat="1" ht="16.5">
      <c r="A233" s="104">
        <v>29</v>
      </c>
      <c r="B233" s="25" t="s">
        <v>1205</v>
      </c>
      <c r="C233" s="106" t="s">
        <v>1094</v>
      </c>
      <c r="D233" s="20">
        <v>15.11</v>
      </c>
      <c r="E233" s="21">
        <v>20</v>
      </c>
      <c r="F233" s="21">
        <f t="shared" si="27"/>
        <v>302.2</v>
      </c>
      <c r="G233" s="21">
        <v>10</v>
      </c>
      <c r="H233" s="21">
        <f t="shared" si="28"/>
        <v>151.1</v>
      </c>
      <c r="I233" s="21">
        <v>14</v>
      </c>
      <c r="J233" s="143">
        <f t="shared" si="29"/>
        <v>211.54</v>
      </c>
      <c r="K233" s="143">
        <v>28</v>
      </c>
      <c r="L233" s="143">
        <f t="shared" si="30"/>
        <v>423.08</v>
      </c>
      <c r="M233" s="149">
        <f t="shared" si="31"/>
        <v>72</v>
      </c>
      <c r="N233" s="15">
        <f t="shared" si="32"/>
        <v>1087.92</v>
      </c>
      <c r="AA233" s="109">
        <v>13.83</v>
      </c>
    </row>
    <row r="234" spans="1:27" ht="16.5">
      <c r="A234" s="17">
        <v>30</v>
      </c>
      <c r="B234" s="24" t="s">
        <v>1206</v>
      </c>
      <c r="C234" s="54" t="s">
        <v>1094</v>
      </c>
      <c r="D234" s="26">
        <v>25.18</v>
      </c>
      <c r="E234" s="21"/>
      <c r="F234" s="21">
        <f t="shared" si="27"/>
        <v>0</v>
      </c>
      <c r="G234" s="21"/>
      <c r="H234" s="21">
        <f t="shared" si="28"/>
        <v>0</v>
      </c>
      <c r="I234" s="21"/>
      <c r="J234" s="143">
        <f t="shared" si="29"/>
        <v>0</v>
      </c>
      <c r="K234" s="143">
        <v>0</v>
      </c>
      <c r="L234" s="143">
        <f t="shared" si="30"/>
        <v>0</v>
      </c>
      <c r="M234" s="149">
        <f t="shared" si="31"/>
        <v>0</v>
      </c>
      <c r="N234" s="15">
        <f t="shared" si="32"/>
        <v>0</v>
      </c>
      <c r="AA234" s="72">
        <v>17.29</v>
      </c>
    </row>
    <row r="235" spans="1:27" ht="16.5">
      <c r="A235" s="17">
        <v>31</v>
      </c>
      <c r="B235" s="24" t="s">
        <v>1207</v>
      </c>
      <c r="C235" s="54" t="s">
        <v>1094</v>
      </c>
      <c r="D235" s="26">
        <v>48.74</v>
      </c>
      <c r="E235" s="21"/>
      <c r="F235" s="21">
        <f t="shared" si="27"/>
        <v>0</v>
      </c>
      <c r="G235" s="21"/>
      <c r="H235" s="21">
        <f t="shared" si="28"/>
        <v>0</v>
      </c>
      <c r="I235" s="21"/>
      <c r="J235" s="143">
        <f t="shared" si="29"/>
        <v>0</v>
      </c>
      <c r="K235" s="143">
        <v>0</v>
      </c>
      <c r="L235" s="143">
        <f t="shared" si="30"/>
        <v>0</v>
      </c>
      <c r="M235" s="149">
        <f t="shared" si="31"/>
        <v>0</v>
      </c>
      <c r="N235" s="15">
        <f t="shared" si="32"/>
        <v>0</v>
      </c>
      <c r="AA235" s="72">
        <v>27.66</v>
      </c>
    </row>
    <row r="236" spans="1:27" ht="16.5">
      <c r="A236" s="17">
        <v>32</v>
      </c>
      <c r="B236" s="24" t="s">
        <v>1208</v>
      </c>
      <c r="C236" s="54" t="s">
        <v>1094</v>
      </c>
      <c r="D236" s="26">
        <v>74.91</v>
      </c>
      <c r="E236" s="21"/>
      <c r="F236" s="21">
        <f t="shared" si="27"/>
        <v>0</v>
      </c>
      <c r="G236" s="21"/>
      <c r="H236" s="21">
        <f t="shared" si="28"/>
        <v>0</v>
      </c>
      <c r="I236" s="21"/>
      <c r="J236" s="143">
        <f t="shared" si="29"/>
        <v>0</v>
      </c>
      <c r="K236" s="143">
        <v>0</v>
      </c>
      <c r="L236" s="143">
        <f t="shared" si="30"/>
        <v>0</v>
      </c>
      <c r="M236" s="149">
        <f t="shared" si="31"/>
        <v>0</v>
      </c>
      <c r="N236" s="15">
        <f t="shared" si="32"/>
        <v>0</v>
      </c>
      <c r="AA236" s="72">
        <v>32.85</v>
      </c>
    </row>
    <row r="237" spans="1:27" s="109" customFormat="1" ht="16.5">
      <c r="A237" s="104">
        <v>33</v>
      </c>
      <c r="B237" s="25" t="s">
        <v>295</v>
      </c>
      <c r="C237" s="106" t="s">
        <v>13</v>
      </c>
      <c r="D237" s="20">
        <v>7.91</v>
      </c>
      <c r="E237" s="21">
        <v>20</v>
      </c>
      <c r="F237" s="21">
        <f t="shared" si="27"/>
        <v>158.2</v>
      </c>
      <c r="G237" s="21">
        <v>10</v>
      </c>
      <c r="H237" s="21">
        <f t="shared" si="28"/>
        <v>79.1</v>
      </c>
      <c r="I237" s="21">
        <v>14</v>
      </c>
      <c r="J237" s="143">
        <f t="shared" si="29"/>
        <v>110.74000000000001</v>
      </c>
      <c r="K237" s="143">
        <v>10</v>
      </c>
      <c r="L237" s="143">
        <f t="shared" si="30"/>
        <v>79.1</v>
      </c>
      <c r="M237" s="149">
        <f t="shared" si="31"/>
        <v>54</v>
      </c>
      <c r="N237" s="15">
        <f t="shared" si="32"/>
        <v>427.14</v>
      </c>
      <c r="AA237" s="109">
        <v>6.13</v>
      </c>
    </row>
    <row r="238" spans="1:27" s="114" customFormat="1" ht="33">
      <c r="A238" s="110">
        <v>34</v>
      </c>
      <c r="B238" s="111" t="s">
        <v>1213</v>
      </c>
      <c r="C238" s="112" t="s">
        <v>13</v>
      </c>
      <c r="D238" s="113">
        <v>14.4</v>
      </c>
      <c r="E238" s="21">
        <v>9</v>
      </c>
      <c r="F238" s="21">
        <f t="shared" si="27"/>
        <v>129.6</v>
      </c>
      <c r="G238" s="21">
        <v>2</v>
      </c>
      <c r="H238" s="21">
        <f t="shared" si="28"/>
        <v>28.8</v>
      </c>
      <c r="I238" s="21">
        <v>6</v>
      </c>
      <c r="J238" s="143">
        <f t="shared" si="29"/>
        <v>86.4</v>
      </c>
      <c r="K238" s="143">
        <v>10</v>
      </c>
      <c r="L238" s="143">
        <f t="shared" si="30"/>
        <v>144</v>
      </c>
      <c r="M238" s="149">
        <f t="shared" si="31"/>
        <v>27</v>
      </c>
      <c r="N238" s="15">
        <f t="shared" si="32"/>
        <v>388.8</v>
      </c>
      <c r="AA238" s="114">
        <v>14.28</v>
      </c>
    </row>
    <row r="239" spans="1:27" s="114" customFormat="1" ht="33">
      <c r="A239" s="110">
        <v>35</v>
      </c>
      <c r="B239" s="111" t="s">
        <v>1214</v>
      </c>
      <c r="C239" s="112" t="s">
        <v>13</v>
      </c>
      <c r="D239" s="113">
        <v>18.68</v>
      </c>
      <c r="E239" s="21">
        <v>5</v>
      </c>
      <c r="F239" s="21">
        <f t="shared" si="27"/>
        <v>93.4</v>
      </c>
      <c r="G239" s="21">
        <v>1</v>
      </c>
      <c r="H239" s="21">
        <f t="shared" si="28"/>
        <v>18.68</v>
      </c>
      <c r="I239" s="21"/>
      <c r="J239" s="143">
        <f t="shared" si="29"/>
        <v>0</v>
      </c>
      <c r="K239" s="143">
        <v>10</v>
      </c>
      <c r="L239" s="143">
        <f t="shared" si="30"/>
        <v>186.8</v>
      </c>
      <c r="M239" s="149">
        <f t="shared" si="31"/>
        <v>16</v>
      </c>
      <c r="N239" s="15">
        <f t="shared" si="32"/>
        <v>298.88</v>
      </c>
      <c r="AA239" s="114">
        <v>14.28</v>
      </c>
    </row>
    <row r="240" spans="1:27" ht="33" hidden="1">
      <c r="A240" s="17">
        <v>36</v>
      </c>
      <c r="B240" s="86" t="s">
        <v>1215</v>
      </c>
      <c r="C240" s="54" t="s">
        <v>13</v>
      </c>
      <c r="D240" s="26">
        <v>15.43</v>
      </c>
      <c r="E240" s="21"/>
      <c r="F240" s="21">
        <f t="shared" si="27"/>
        <v>0</v>
      </c>
      <c r="G240" s="21"/>
      <c r="H240" s="21">
        <f t="shared" si="28"/>
        <v>0</v>
      </c>
      <c r="I240" s="21"/>
      <c r="J240" s="143">
        <f t="shared" si="29"/>
        <v>0</v>
      </c>
      <c r="K240" s="143"/>
      <c r="L240" s="143">
        <f t="shared" si="30"/>
        <v>0</v>
      </c>
      <c r="M240" s="149">
        <f t="shared" si="31"/>
        <v>0</v>
      </c>
      <c r="N240" s="15">
        <f t="shared" si="32"/>
        <v>0</v>
      </c>
      <c r="AA240" s="72">
        <v>28.56</v>
      </c>
    </row>
    <row r="241" spans="1:27" ht="33" hidden="1">
      <c r="A241" s="17">
        <v>37</v>
      </c>
      <c r="B241" s="86" t="s">
        <v>1216</v>
      </c>
      <c r="C241" s="54" t="s">
        <v>13</v>
      </c>
      <c r="D241" s="26">
        <v>18.1</v>
      </c>
      <c r="E241" s="21"/>
      <c r="F241" s="21">
        <f t="shared" si="27"/>
        <v>0</v>
      </c>
      <c r="G241" s="21"/>
      <c r="H241" s="21">
        <f t="shared" si="28"/>
        <v>0</v>
      </c>
      <c r="I241" s="21"/>
      <c r="J241" s="143">
        <f t="shared" si="29"/>
        <v>0</v>
      </c>
      <c r="K241" s="143"/>
      <c r="L241" s="143">
        <f t="shared" si="30"/>
        <v>0</v>
      </c>
      <c r="M241" s="149">
        <f t="shared" si="31"/>
        <v>0</v>
      </c>
      <c r="N241" s="15">
        <f t="shared" si="32"/>
        <v>0</v>
      </c>
      <c r="AA241" s="72">
        <v>28.56</v>
      </c>
    </row>
    <row r="242" spans="1:27" ht="33" hidden="1">
      <c r="A242" s="17">
        <v>38</v>
      </c>
      <c r="B242" s="86" t="s">
        <v>1217</v>
      </c>
      <c r="C242" s="54" t="s">
        <v>13</v>
      </c>
      <c r="D242" s="26">
        <v>14.01</v>
      </c>
      <c r="E242" s="21"/>
      <c r="F242" s="21">
        <f t="shared" si="27"/>
        <v>0</v>
      </c>
      <c r="G242" s="21"/>
      <c r="H242" s="21">
        <f t="shared" si="28"/>
        <v>0</v>
      </c>
      <c r="I242" s="21"/>
      <c r="J242" s="143">
        <f t="shared" si="29"/>
        <v>0</v>
      </c>
      <c r="K242" s="143"/>
      <c r="L242" s="143">
        <f t="shared" si="30"/>
        <v>0</v>
      </c>
      <c r="M242" s="149">
        <f t="shared" si="31"/>
        <v>0</v>
      </c>
      <c r="N242" s="15">
        <f t="shared" si="32"/>
        <v>0</v>
      </c>
      <c r="AA242" s="72">
        <v>16.43</v>
      </c>
    </row>
    <row r="243" spans="1:27" s="114" customFormat="1" ht="33" hidden="1">
      <c r="A243" s="110">
        <v>39</v>
      </c>
      <c r="B243" s="111" t="s">
        <v>1218</v>
      </c>
      <c r="C243" s="112" t="s">
        <v>13</v>
      </c>
      <c r="D243" s="113">
        <v>16.93</v>
      </c>
      <c r="E243" s="21"/>
      <c r="F243" s="21">
        <f t="shared" si="27"/>
        <v>0</v>
      </c>
      <c r="G243" s="21"/>
      <c r="H243" s="21">
        <f t="shared" si="28"/>
        <v>0</v>
      </c>
      <c r="I243" s="21"/>
      <c r="J243" s="143">
        <f t="shared" si="29"/>
        <v>0</v>
      </c>
      <c r="K243" s="143"/>
      <c r="L243" s="143">
        <f t="shared" si="30"/>
        <v>0</v>
      </c>
      <c r="M243" s="149">
        <f t="shared" si="31"/>
        <v>0</v>
      </c>
      <c r="N243" s="15">
        <f t="shared" si="32"/>
        <v>0</v>
      </c>
      <c r="AA243" s="114">
        <v>16.43</v>
      </c>
    </row>
    <row r="244" spans="1:27" ht="33">
      <c r="A244" s="17">
        <v>40</v>
      </c>
      <c r="B244" s="86" t="s">
        <v>1219</v>
      </c>
      <c r="C244" s="54" t="s">
        <v>13</v>
      </c>
      <c r="D244" s="26">
        <v>17.51</v>
      </c>
      <c r="E244" s="21">
        <v>4</v>
      </c>
      <c r="F244" s="21">
        <f t="shared" si="27"/>
        <v>70.04</v>
      </c>
      <c r="G244" s="21">
        <v>7</v>
      </c>
      <c r="H244" s="21">
        <f t="shared" si="28"/>
        <v>122.57000000000001</v>
      </c>
      <c r="I244" s="21">
        <v>8</v>
      </c>
      <c r="J244" s="143">
        <f t="shared" si="29"/>
        <v>140.08</v>
      </c>
      <c r="K244" s="143">
        <v>0</v>
      </c>
      <c r="L244" s="143">
        <f t="shared" si="30"/>
        <v>0</v>
      </c>
      <c r="M244" s="149">
        <f t="shared" si="31"/>
        <v>19</v>
      </c>
      <c r="N244" s="15">
        <f t="shared" si="32"/>
        <v>332.69000000000005</v>
      </c>
      <c r="AA244" s="72">
        <v>32.86</v>
      </c>
    </row>
    <row r="245" spans="1:27" ht="33" hidden="1">
      <c r="A245" s="17">
        <v>41</v>
      </c>
      <c r="B245" s="86" t="s">
        <v>1220</v>
      </c>
      <c r="C245" s="54" t="s">
        <v>13</v>
      </c>
      <c r="D245" s="26">
        <v>18.39</v>
      </c>
      <c r="E245" s="21"/>
      <c r="F245" s="21">
        <f t="shared" si="27"/>
        <v>0</v>
      </c>
      <c r="G245" s="21"/>
      <c r="H245" s="21">
        <f t="shared" si="28"/>
        <v>0</v>
      </c>
      <c r="I245" s="21"/>
      <c r="J245" s="143">
        <f t="shared" si="29"/>
        <v>0</v>
      </c>
      <c r="K245" s="143"/>
      <c r="L245" s="143">
        <f t="shared" si="30"/>
        <v>0</v>
      </c>
      <c r="M245" s="149">
        <f t="shared" si="31"/>
        <v>0</v>
      </c>
      <c r="N245" s="15">
        <f t="shared" si="32"/>
        <v>0</v>
      </c>
      <c r="AA245" s="72">
        <v>14.28</v>
      </c>
    </row>
    <row r="246" spans="1:27" ht="16.5" hidden="1">
      <c r="A246" s="17">
        <v>42</v>
      </c>
      <c r="B246" s="86" t="s">
        <v>1221</v>
      </c>
      <c r="C246" s="54" t="s">
        <v>13</v>
      </c>
      <c r="D246" s="26">
        <v>7.2</v>
      </c>
      <c r="E246" s="21"/>
      <c r="F246" s="21">
        <f t="shared" si="27"/>
        <v>0</v>
      </c>
      <c r="G246" s="21"/>
      <c r="H246" s="21">
        <f t="shared" si="28"/>
        <v>0</v>
      </c>
      <c r="I246" s="21"/>
      <c r="J246" s="143">
        <f t="shared" si="29"/>
        <v>0</v>
      </c>
      <c r="K246" s="143"/>
      <c r="L246" s="143">
        <f t="shared" si="30"/>
        <v>0</v>
      </c>
      <c r="M246" s="149">
        <f t="shared" si="31"/>
        <v>0</v>
      </c>
      <c r="N246" s="15">
        <f t="shared" si="32"/>
        <v>0</v>
      </c>
      <c r="AA246" s="72">
        <v>14.28</v>
      </c>
    </row>
    <row r="247" spans="1:27" ht="16.5" hidden="1">
      <c r="A247" s="17">
        <v>43</v>
      </c>
      <c r="B247" s="86" t="s">
        <v>1222</v>
      </c>
      <c r="C247" s="54" t="s">
        <v>13</v>
      </c>
      <c r="D247" s="26">
        <v>9.34</v>
      </c>
      <c r="E247" s="21"/>
      <c r="F247" s="21">
        <f t="shared" si="27"/>
        <v>0</v>
      </c>
      <c r="G247" s="21"/>
      <c r="H247" s="21">
        <f t="shared" si="28"/>
        <v>0</v>
      </c>
      <c r="I247" s="21"/>
      <c r="J247" s="143">
        <f t="shared" si="29"/>
        <v>0</v>
      </c>
      <c r="K247" s="143"/>
      <c r="L247" s="143">
        <f t="shared" si="30"/>
        <v>0</v>
      </c>
      <c r="M247" s="149">
        <f t="shared" si="31"/>
        <v>0</v>
      </c>
      <c r="N247" s="15">
        <f t="shared" si="32"/>
        <v>0</v>
      </c>
      <c r="AA247" s="72">
        <v>49.29</v>
      </c>
    </row>
    <row r="248" spans="1:27" ht="16.5" hidden="1">
      <c r="A248" s="17">
        <v>44</v>
      </c>
      <c r="B248" s="86" t="s">
        <v>1223</v>
      </c>
      <c r="C248" s="54" t="s">
        <v>13</v>
      </c>
      <c r="D248" s="26">
        <v>7.72</v>
      </c>
      <c r="E248" s="21"/>
      <c r="F248" s="21">
        <f t="shared" si="27"/>
        <v>0</v>
      </c>
      <c r="G248" s="21"/>
      <c r="H248" s="21">
        <f t="shared" si="28"/>
        <v>0</v>
      </c>
      <c r="I248" s="21"/>
      <c r="J248" s="143">
        <f t="shared" si="29"/>
        <v>0</v>
      </c>
      <c r="K248" s="143"/>
      <c r="L248" s="143">
        <f t="shared" si="30"/>
        <v>0</v>
      </c>
      <c r="M248" s="149">
        <f t="shared" si="31"/>
        <v>0</v>
      </c>
      <c r="N248" s="15">
        <f t="shared" si="32"/>
        <v>0</v>
      </c>
      <c r="AA248" s="72">
        <v>14.28</v>
      </c>
    </row>
    <row r="249" spans="1:27" ht="16.5" hidden="1">
      <c r="A249" s="17">
        <v>45</v>
      </c>
      <c r="B249" s="86" t="s">
        <v>1224</v>
      </c>
      <c r="C249" s="54" t="s">
        <v>13</v>
      </c>
      <c r="D249" s="26">
        <v>9.05</v>
      </c>
      <c r="E249" s="21"/>
      <c r="F249" s="21">
        <f t="shared" si="27"/>
        <v>0</v>
      </c>
      <c r="G249" s="21"/>
      <c r="H249" s="21">
        <f t="shared" si="28"/>
        <v>0</v>
      </c>
      <c r="I249" s="21"/>
      <c r="J249" s="143">
        <f t="shared" si="29"/>
        <v>0</v>
      </c>
      <c r="K249" s="143"/>
      <c r="L249" s="143">
        <f t="shared" si="30"/>
        <v>0</v>
      </c>
      <c r="M249" s="149">
        <f t="shared" si="31"/>
        <v>0</v>
      </c>
      <c r="N249" s="15">
        <f t="shared" si="32"/>
        <v>0</v>
      </c>
      <c r="AA249" s="72">
        <v>8.149999999999999</v>
      </c>
    </row>
    <row r="250" spans="1:27" ht="16.5" hidden="1">
      <c r="A250" s="17">
        <v>46</v>
      </c>
      <c r="B250" s="86" t="s">
        <v>1225</v>
      </c>
      <c r="C250" s="54" t="s">
        <v>13</v>
      </c>
      <c r="D250" s="26">
        <v>7.01</v>
      </c>
      <c r="E250" s="21"/>
      <c r="F250" s="21">
        <f t="shared" si="27"/>
        <v>0</v>
      </c>
      <c r="G250" s="21"/>
      <c r="H250" s="21">
        <f t="shared" si="28"/>
        <v>0</v>
      </c>
      <c r="I250" s="21"/>
      <c r="J250" s="143">
        <f t="shared" si="29"/>
        <v>0</v>
      </c>
      <c r="K250" s="143"/>
      <c r="L250" s="143">
        <f t="shared" si="30"/>
        <v>0</v>
      </c>
      <c r="M250" s="149">
        <f t="shared" si="31"/>
        <v>0</v>
      </c>
      <c r="N250" s="15">
        <f t="shared" si="32"/>
        <v>0</v>
      </c>
      <c r="AA250" s="72">
        <v>8.15</v>
      </c>
    </row>
    <row r="251" spans="1:27" ht="16.5" hidden="1">
      <c r="A251" s="17">
        <v>47</v>
      </c>
      <c r="B251" s="86" t="s">
        <v>1226</v>
      </c>
      <c r="C251" s="54" t="s">
        <v>13</v>
      </c>
      <c r="D251" s="26">
        <v>8.47</v>
      </c>
      <c r="E251" s="21"/>
      <c r="F251" s="21">
        <f t="shared" si="27"/>
        <v>0</v>
      </c>
      <c r="G251" s="21"/>
      <c r="H251" s="21">
        <f t="shared" si="28"/>
        <v>0</v>
      </c>
      <c r="I251" s="21"/>
      <c r="J251" s="143">
        <f t="shared" si="29"/>
        <v>0</v>
      </c>
      <c r="K251" s="143"/>
      <c r="L251" s="143">
        <f t="shared" si="30"/>
        <v>0</v>
      </c>
      <c r="M251" s="149">
        <f t="shared" si="31"/>
        <v>0</v>
      </c>
      <c r="N251" s="15">
        <f t="shared" si="32"/>
        <v>0</v>
      </c>
      <c r="AA251" s="72">
        <v>16.299999999999997</v>
      </c>
    </row>
    <row r="252" spans="1:27" ht="16.5" hidden="1">
      <c r="A252" s="17">
        <v>48</v>
      </c>
      <c r="B252" s="86" t="s">
        <v>1227</v>
      </c>
      <c r="C252" s="54" t="s">
        <v>13</v>
      </c>
      <c r="D252" s="26">
        <v>8.76</v>
      </c>
      <c r="E252" s="21"/>
      <c r="F252" s="21">
        <f t="shared" si="27"/>
        <v>0</v>
      </c>
      <c r="G252" s="21"/>
      <c r="H252" s="21">
        <f t="shared" si="28"/>
        <v>0</v>
      </c>
      <c r="I252" s="21"/>
      <c r="J252" s="143">
        <f t="shared" si="29"/>
        <v>0</v>
      </c>
      <c r="K252" s="143"/>
      <c r="L252" s="143">
        <f t="shared" si="30"/>
        <v>0</v>
      </c>
      <c r="M252" s="149">
        <f t="shared" si="31"/>
        <v>0</v>
      </c>
      <c r="N252" s="15">
        <f t="shared" si="32"/>
        <v>0</v>
      </c>
      <c r="AA252" s="72">
        <v>10.3</v>
      </c>
    </row>
    <row r="253" spans="1:27" ht="16.5" hidden="1">
      <c r="A253" s="17">
        <v>49</v>
      </c>
      <c r="B253" s="86" t="s">
        <v>1228</v>
      </c>
      <c r="C253" s="54" t="s">
        <v>13</v>
      </c>
      <c r="D253" s="26">
        <v>9.2</v>
      </c>
      <c r="E253" s="21"/>
      <c r="F253" s="21">
        <f t="shared" si="27"/>
        <v>0</v>
      </c>
      <c r="G253" s="21"/>
      <c r="H253" s="21">
        <f t="shared" si="28"/>
        <v>0</v>
      </c>
      <c r="I253" s="21"/>
      <c r="J253" s="143">
        <f t="shared" si="29"/>
        <v>0</v>
      </c>
      <c r="K253" s="143"/>
      <c r="L253" s="143">
        <f t="shared" si="30"/>
        <v>0</v>
      </c>
      <c r="M253" s="149">
        <f t="shared" si="31"/>
        <v>0</v>
      </c>
      <c r="N253" s="15">
        <f t="shared" si="32"/>
        <v>0</v>
      </c>
      <c r="AA253" s="72">
        <v>10.3</v>
      </c>
    </row>
    <row r="254" spans="1:27" s="109" customFormat="1" ht="16.5" hidden="1">
      <c r="A254" s="104">
        <v>50</v>
      </c>
      <c r="B254" s="25" t="s">
        <v>1285</v>
      </c>
      <c r="C254" s="106" t="s">
        <v>13</v>
      </c>
      <c r="D254" s="20">
        <v>8.94</v>
      </c>
      <c r="E254" s="21"/>
      <c r="F254" s="21">
        <f t="shared" si="27"/>
        <v>0</v>
      </c>
      <c r="G254" s="21"/>
      <c r="H254" s="21">
        <f t="shared" si="28"/>
        <v>0</v>
      </c>
      <c r="I254" s="21"/>
      <c r="J254" s="143">
        <f t="shared" si="29"/>
        <v>0</v>
      </c>
      <c r="K254" s="143"/>
      <c r="L254" s="143">
        <f t="shared" si="30"/>
        <v>0</v>
      </c>
      <c r="M254" s="149">
        <f t="shared" si="31"/>
        <v>0</v>
      </c>
      <c r="N254" s="15">
        <f t="shared" si="32"/>
        <v>0</v>
      </c>
      <c r="AA254" s="109">
        <v>6.2</v>
      </c>
    </row>
    <row r="255" spans="1:14" s="109" customFormat="1" ht="16.5" hidden="1">
      <c r="A255" s="104">
        <v>51</v>
      </c>
      <c r="B255" s="25" t="s">
        <v>1286</v>
      </c>
      <c r="C255" s="106" t="s">
        <v>13</v>
      </c>
      <c r="D255" s="20">
        <v>12.55</v>
      </c>
      <c r="E255" s="21"/>
      <c r="F255" s="21">
        <f t="shared" si="27"/>
        <v>0</v>
      </c>
      <c r="G255" s="21"/>
      <c r="H255" s="21">
        <f t="shared" si="28"/>
        <v>0</v>
      </c>
      <c r="I255" s="21"/>
      <c r="J255" s="143">
        <f t="shared" si="29"/>
        <v>0</v>
      </c>
      <c r="K255" s="143"/>
      <c r="L255" s="143">
        <f t="shared" si="30"/>
        <v>0</v>
      </c>
      <c r="M255" s="149">
        <f t="shared" si="31"/>
        <v>0</v>
      </c>
      <c r="N255" s="15">
        <f t="shared" si="32"/>
        <v>0</v>
      </c>
    </row>
    <row r="256" spans="1:14" s="109" customFormat="1" ht="16.5" hidden="1">
      <c r="A256" s="104">
        <v>52</v>
      </c>
      <c r="B256" s="25" t="s">
        <v>1287</v>
      </c>
      <c r="C256" s="106" t="s">
        <v>13</v>
      </c>
      <c r="D256" s="20">
        <v>15.59</v>
      </c>
      <c r="E256" s="21"/>
      <c r="F256" s="21">
        <f t="shared" si="27"/>
        <v>0</v>
      </c>
      <c r="G256" s="21"/>
      <c r="H256" s="21">
        <f t="shared" si="28"/>
        <v>0</v>
      </c>
      <c r="I256" s="21"/>
      <c r="J256" s="143">
        <f t="shared" si="29"/>
        <v>0</v>
      </c>
      <c r="K256" s="143"/>
      <c r="L256" s="143">
        <f t="shared" si="30"/>
        <v>0</v>
      </c>
      <c r="M256" s="149">
        <f t="shared" si="31"/>
        <v>0</v>
      </c>
      <c r="N256" s="15">
        <f t="shared" si="32"/>
        <v>0</v>
      </c>
    </row>
    <row r="257" spans="1:14" ht="16.5" hidden="1">
      <c r="A257" s="17">
        <v>53</v>
      </c>
      <c r="B257" s="24" t="s">
        <v>1288</v>
      </c>
      <c r="C257" s="54" t="s">
        <v>13</v>
      </c>
      <c r="D257" s="26">
        <v>18.25</v>
      </c>
      <c r="E257" s="21"/>
      <c r="F257" s="21">
        <f t="shared" si="27"/>
        <v>0</v>
      </c>
      <c r="G257" s="21"/>
      <c r="H257" s="21">
        <f t="shared" si="28"/>
        <v>0</v>
      </c>
      <c r="I257" s="21"/>
      <c r="J257" s="143">
        <f t="shared" si="29"/>
        <v>0</v>
      </c>
      <c r="K257" s="143"/>
      <c r="L257" s="143">
        <f t="shared" si="30"/>
        <v>0</v>
      </c>
      <c r="M257" s="149">
        <f t="shared" si="31"/>
        <v>0</v>
      </c>
      <c r="N257" s="15">
        <f t="shared" si="32"/>
        <v>0</v>
      </c>
    </row>
    <row r="258" spans="1:14" ht="16.5" hidden="1">
      <c r="A258" s="17">
        <v>54</v>
      </c>
      <c r="B258" s="24" t="s">
        <v>1289</v>
      </c>
      <c r="C258" s="54" t="s">
        <v>13</v>
      </c>
      <c r="D258" s="26">
        <v>20.91</v>
      </c>
      <c r="E258" s="21"/>
      <c r="F258" s="21">
        <f t="shared" si="27"/>
        <v>0</v>
      </c>
      <c r="G258" s="21"/>
      <c r="H258" s="21">
        <f t="shared" si="28"/>
        <v>0</v>
      </c>
      <c r="I258" s="21"/>
      <c r="J258" s="143">
        <f t="shared" si="29"/>
        <v>0</v>
      </c>
      <c r="K258" s="143"/>
      <c r="L258" s="143">
        <f t="shared" si="30"/>
        <v>0</v>
      </c>
      <c r="M258" s="149">
        <f t="shared" si="31"/>
        <v>0</v>
      </c>
      <c r="N258" s="15">
        <f t="shared" si="32"/>
        <v>0</v>
      </c>
    </row>
    <row r="259" spans="1:14" ht="16.5" hidden="1">
      <c r="A259" s="17">
        <v>55</v>
      </c>
      <c r="B259" s="24" t="s">
        <v>1290</v>
      </c>
      <c r="C259" s="54" t="s">
        <v>13</v>
      </c>
      <c r="D259" s="26">
        <v>22.81</v>
      </c>
      <c r="E259" s="21"/>
      <c r="F259" s="21">
        <f t="shared" si="27"/>
        <v>0</v>
      </c>
      <c r="G259" s="21"/>
      <c r="H259" s="21">
        <f t="shared" si="28"/>
        <v>0</v>
      </c>
      <c r="I259" s="21"/>
      <c r="J259" s="143">
        <f t="shared" si="29"/>
        <v>0</v>
      </c>
      <c r="K259" s="143"/>
      <c r="L259" s="143">
        <f t="shared" si="30"/>
        <v>0</v>
      </c>
      <c r="M259" s="149">
        <f t="shared" si="31"/>
        <v>0</v>
      </c>
      <c r="N259" s="15">
        <f t="shared" si="32"/>
        <v>0</v>
      </c>
    </row>
    <row r="260" spans="1:14" ht="16.5" hidden="1">
      <c r="A260" s="17">
        <v>56</v>
      </c>
      <c r="B260" s="24" t="s">
        <v>1291</v>
      </c>
      <c r="C260" s="54" t="s">
        <v>13</v>
      </c>
      <c r="D260" s="26">
        <v>23.84</v>
      </c>
      <c r="E260" s="21"/>
      <c r="F260" s="21">
        <f t="shared" si="27"/>
        <v>0</v>
      </c>
      <c r="G260" s="21"/>
      <c r="H260" s="21">
        <f t="shared" si="28"/>
        <v>0</v>
      </c>
      <c r="I260" s="21"/>
      <c r="J260" s="143">
        <f t="shared" si="29"/>
        <v>0</v>
      </c>
      <c r="K260" s="143"/>
      <c r="L260" s="143">
        <f t="shared" si="30"/>
        <v>0</v>
      </c>
      <c r="M260" s="149">
        <f t="shared" si="31"/>
        <v>0</v>
      </c>
      <c r="N260" s="15">
        <f t="shared" si="32"/>
        <v>0</v>
      </c>
    </row>
    <row r="261" spans="1:14" ht="16.5" hidden="1">
      <c r="A261" s="17">
        <v>57</v>
      </c>
      <c r="B261" s="24" t="s">
        <v>1292</v>
      </c>
      <c r="C261" s="54" t="s">
        <v>13</v>
      </c>
      <c r="D261" s="26">
        <v>25.16</v>
      </c>
      <c r="E261" s="21"/>
      <c r="F261" s="21">
        <f t="shared" si="27"/>
        <v>0</v>
      </c>
      <c r="G261" s="21"/>
      <c r="H261" s="21">
        <f t="shared" si="28"/>
        <v>0</v>
      </c>
      <c r="I261" s="21"/>
      <c r="J261" s="143">
        <f t="shared" si="29"/>
        <v>0</v>
      </c>
      <c r="K261" s="143"/>
      <c r="L261" s="143">
        <f t="shared" si="30"/>
        <v>0</v>
      </c>
      <c r="M261" s="149">
        <f t="shared" si="31"/>
        <v>0</v>
      </c>
      <c r="N261" s="15">
        <f t="shared" si="32"/>
        <v>0</v>
      </c>
    </row>
    <row r="262" spans="1:14" ht="16.5" hidden="1">
      <c r="A262" s="17">
        <v>58</v>
      </c>
      <c r="B262" s="24" t="s">
        <v>1293</v>
      </c>
      <c r="C262" s="54" t="s">
        <v>13</v>
      </c>
      <c r="D262" s="26">
        <v>29.14</v>
      </c>
      <c r="E262" s="21"/>
      <c r="F262" s="21">
        <f t="shared" si="27"/>
        <v>0</v>
      </c>
      <c r="G262" s="21"/>
      <c r="H262" s="21">
        <f t="shared" si="28"/>
        <v>0</v>
      </c>
      <c r="I262" s="21"/>
      <c r="J262" s="143">
        <f t="shared" si="29"/>
        <v>0</v>
      </c>
      <c r="K262" s="143"/>
      <c r="L262" s="143">
        <f t="shared" si="30"/>
        <v>0</v>
      </c>
      <c r="M262" s="149">
        <f t="shared" si="31"/>
        <v>0</v>
      </c>
      <c r="N262" s="15">
        <f t="shared" si="32"/>
        <v>0</v>
      </c>
    </row>
    <row r="263" spans="1:14" ht="16.5" hidden="1">
      <c r="A263" s="17">
        <v>59</v>
      </c>
      <c r="B263" s="24" t="s">
        <v>1294</v>
      </c>
      <c r="C263" s="54" t="s">
        <v>13</v>
      </c>
      <c r="D263" s="26">
        <v>32</v>
      </c>
      <c r="E263" s="21"/>
      <c r="F263" s="21">
        <f t="shared" si="27"/>
        <v>0</v>
      </c>
      <c r="G263" s="21"/>
      <c r="H263" s="21">
        <f t="shared" si="28"/>
        <v>0</v>
      </c>
      <c r="I263" s="21"/>
      <c r="J263" s="143">
        <f t="shared" si="29"/>
        <v>0</v>
      </c>
      <c r="K263" s="143"/>
      <c r="L263" s="143">
        <f t="shared" si="30"/>
        <v>0</v>
      </c>
      <c r="M263" s="149">
        <f t="shared" si="31"/>
        <v>0</v>
      </c>
      <c r="N263" s="15">
        <f t="shared" si="32"/>
        <v>0</v>
      </c>
    </row>
    <row r="264" spans="1:14" ht="16.5" hidden="1">
      <c r="A264" s="17">
        <v>60</v>
      </c>
      <c r="B264" s="24" t="s">
        <v>1295</v>
      </c>
      <c r="C264" s="54" t="s">
        <v>13</v>
      </c>
      <c r="D264" s="26">
        <v>33.95</v>
      </c>
      <c r="E264" s="21"/>
      <c r="F264" s="21">
        <f t="shared" si="27"/>
        <v>0</v>
      </c>
      <c r="G264" s="21"/>
      <c r="H264" s="21">
        <f t="shared" si="28"/>
        <v>0</v>
      </c>
      <c r="I264" s="21"/>
      <c r="J264" s="143">
        <f t="shared" si="29"/>
        <v>0</v>
      </c>
      <c r="K264" s="143"/>
      <c r="L264" s="143">
        <f t="shared" si="30"/>
        <v>0</v>
      </c>
      <c r="M264" s="149">
        <f t="shared" si="31"/>
        <v>0</v>
      </c>
      <c r="N264" s="15">
        <f t="shared" si="32"/>
        <v>0</v>
      </c>
    </row>
    <row r="265" spans="1:27" ht="16.5" hidden="1">
      <c r="A265" s="17">
        <v>61</v>
      </c>
      <c r="B265" s="24" t="s">
        <v>1296</v>
      </c>
      <c r="C265" s="54" t="s">
        <v>13</v>
      </c>
      <c r="D265" s="26">
        <v>35.34</v>
      </c>
      <c r="E265" s="21"/>
      <c r="F265" s="21">
        <f t="shared" si="27"/>
        <v>0</v>
      </c>
      <c r="G265" s="21"/>
      <c r="H265" s="21">
        <f t="shared" si="28"/>
        <v>0</v>
      </c>
      <c r="I265" s="21"/>
      <c r="J265" s="143">
        <f t="shared" si="29"/>
        <v>0</v>
      </c>
      <c r="K265" s="143"/>
      <c r="L265" s="143">
        <f t="shared" si="30"/>
        <v>0</v>
      </c>
      <c r="M265" s="149">
        <f t="shared" si="31"/>
        <v>0</v>
      </c>
      <c r="N265" s="15">
        <f t="shared" si="32"/>
        <v>0</v>
      </c>
      <c r="AA265" s="72">
        <v>6.2</v>
      </c>
    </row>
    <row r="266" spans="1:27" ht="16.5" hidden="1">
      <c r="A266" s="17">
        <v>62</v>
      </c>
      <c r="B266" s="24" t="s">
        <v>1297</v>
      </c>
      <c r="C266" s="54" t="s">
        <v>13</v>
      </c>
      <c r="D266" s="26">
        <v>6.71</v>
      </c>
      <c r="E266" s="21"/>
      <c r="F266" s="21">
        <f t="shared" si="27"/>
        <v>0</v>
      </c>
      <c r="G266" s="21"/>
      <c r="H266" s="21">
        <f t="shared" si="28"/>
        <v>0</v>
      </c>
      <c r="I266" s="21"/>
      <c r="J266" s="143">
        <f t="shared" si="29"/>
        <v>0</v>
      </c>
      <c r="K266" s="143"/>
      <c r="L266" s="143">
        <f t="shared" si="30"/>
        <v>0</v>
      </c>
      <c r="M266" s="149">
        <f t="shared" si="31"/>
        <v>0</v>
      </c>
      <c r="N266" s="15">
        <f t="shared" si="32"/>
        <v>0</v>
      </c>
      <c r="AA266" s="72">
        <v>6.94</v>
      </c>
    </row>
    <row r="267" spans="1:14" ht="16.5" hidden="1">
      <c r="A267" s="17">
        <v>63</v>
      </c>
      <c r="B267" s="24" t="s">
        <v>1298</v>
      </c>
      <c r="C267" s="54" t="s">
        <v>13</v>
      </c>
      <c r="D267" s="26">
        <v>9.41</v>
      </c>
      <c r="E267" s="21"/>
      <c r="F267" s="21">
        <f t="shared" si="27"/>
        <v>0</v>
      </c>
      <c r="G267" s="21"/>
      <c r="H267" s="21">
        <f t="shared" si="28"/>
        <v>0</v>
      </c>
      <c r="I267" s="21"/>
      <c r="J267" s="143">
        <f t="shared" si="29"/>
        <v>0</v>
      </c>
      <c r="K267" s="143"/>
      <c r="L267" s="143">
        <f t="shared" si="30"/>
        <v>0</v>
      </c>
      <c r="M267" s="149">
        <f t="shared" si="31"/>
        <v>0</v>
      </c>
      <c r="N267" s="15">
        <f t="shared" si="32"/>
        <v>0</v>
      </c>
    </row>
    <row r="268" spans="1:14" ht="16.5" hidden="1">
      <c r="A268" s="17">
        <v>64</v>
      </c>
      <c r="B268" s="24" t="s">
        <v>1299</v>
      </c>
      <c r="C268" s="54" t="s">
        <v>13</v>
      </c>
      <c r="D268" s="26">
        <v>11.69</v>
      </c>
      <c r="E268" s="21"/>
      <c r="F268" s="21">
        <f t="shared" si="27"/>
        <v>0</v>
      </c>
      <c r="G268" s="21"/>
      <c r="H268" s="21">
        <f t="shared" si="28"/>
        <v>0</v>
      </c>
      <c r="I268" s="21"/>
      <c r="J268" s="143">
        <f t="shared" si="29"/>
        <v>0</v>
      </c>
      <c r="K268" s="143"/>
      <c r="L268" s="143">
        <f t="shared" si="30"/>
        <v>0</v>
      </c>
      <c r="M268" s="149">
        <f t="shared" si="31"/>
        <v>0</v>
      </c>
      <c r="N268" s="15">
        <f t="shared" si="32"/>
        <v>0</v>
      </c>
    </row>
    <row r="269" spans="1:14" ht="16.5" hidden="1">
      <c r="A269" s="17">
        <v>65</v>
      </c>
      <c r="B269" s="24" t="s">
        <v>1300</v>
      </c>
      <c r="C269" s="54" t="s">
        <v>13</v>
      </c>
      <c r="D269" s="26">
        <v>13.69</v>
      </c>
      <c r="E269" s="21"/>
      <c r="F269" s="21">
        <f aca="true" t="shared" si="33" ref="F269:F332">E269*D269</f>
        <v>0</v>
      </c>
      <c r="G269" s="21"/>
      <c r="H269" s="21">
        <f aca="true" t="shared" si="34" ref="H269:H332">G269*D269</f>
        <v>0</v>
      </c>
      <c r="I269" s="21"/>
      <c r="J269" s="143">
        <f aca="true" t="shared" si="35" ref="J269:J332">I269*D269</f>
        <v>0</v>
      </c>
      <c r="K269" s="143"/>
      <c r="L269" s="143">
        <f t="shared" si="30"/>
        <v>0</v>
      </c>
      <c r="M269" s="149">
        <f t="shared" si="31"/>
        <v>0</v>
      </c>
      <c r="N269" s="15">
        <f t="shared" si="32"/>
        <v>0</v>
      </c>
    </row>
    <row r="270" spans="1:14" ht="16.5" hidden="1">
      <c r="A270" s="17">
        <v>66</v>
      </c>
      <c r="B270" s="24" t="s">
        <v>1301</v>
      </c>
      <c r="C270" s="54" t="s">
        <v>13</v>
      </c>
      <c r="D270" s="26">
        <v>15.68</v>
      </c>
      <c r="E270" s="21"/>
      <c r="F270" s="21">
        <f t="shared" si="33"/>
        <v>0</v>
      </c>
      <c r="G270" s="21"/>
      <c r="H270" s="21">
        <f t="shared" si="34"/>
        <v>0</v>
      </c>
      <c r="I270" s="21"/>
      <c r="J270" s="143">
        <f t="shared" si="35"/>
        <v>0</v>
      </c>
      <c r="K270" s="143"/>
      <c r="L270" s="143">
        <f aca="true" t="shared" si="36" ref="L270:L333">K270*D270</f>
        <v>0</v>
      </c>
      <c r="M270" s="149">
        <f aca="true" t="shared" si="37" ref="M270:M333">E270+G270+I270+K270</f>
        <v>0</v>
      </c>
      <c r="N270" s="15">
        <f aca="true" t="shared" si="38" ref="N270:N333">D270*M270</f>
        <v>0</v>
      </c>
    </row>
    <row r="271" spans="1:27" ht="16.5" hidden="1">
      <c r="A271" s="17">
        <v>67</v>
      </c>
      <c r="B271" s="24" t="s">
        <v>1302</v>
      </c>
      <c r="C271" s="54" t="s">
        <v>13</v>
      </c>
      <c r="D271" s="26">
        <v>17.11</v>
      </c>
      <c r="E271" s="21"/>
      <c r="F271" s="21">
        <f t="shared" si="33"/>
        <v>0</v>
      </c>
      <c r="G271" s="21"/>
      <c r="H271" s="21">
        <f t="shared" si="34"/>
        <v>0</v>
      </c>
      <c r="I271" s="21"/>
      <c r="J271" s="143">
        <f t="shared" si="35"/>
        <v>0</v>
      </c>
      <c r="K271" s="143"/>
      <c r="L271" s="143">
        <f t="shared" si="36"/>
        <v>0</v>
      </c>
      <c r="M271" s="149">
        <f t="shared" si="37"/>
        <v>0</v>
      </c>
      <c r="N271" s="15">
        <f t="shared" si="38"/>
        <v>0</v>
      </c>
      <c r="AA271" s="72">
        <v>9.34</v>
      </c>
    </row>
    <row r="272" spans="1:27" ht="16.5" hidden="1">
      <c r="A272" s="17">
        <v>68</v>
      </c>
      <c r="B272" s="24" t="s">
        <v>1303</v>
      </c>
      <c r="C272" s="54" t="s">
        <v>13</v>
      </c>
      <c r="D272" s="26">
        <v>17.88</v>
      </c>
      <c r="E272" s="21"/>
      <c r="F272" s="21">
        <f t="shared" si="33"/>
        <v>0</v>
      </c>
      <c r="G272" s="21"/>
      <c r="H272" s="21">
        <f t="shared" si="34"/>
        <v>0</v>
      </c>
      <c r="I272" s="21"/>
      <c r="J272" s="143">
        <f t="shared" si="35"/>
        <v>0</v>
      </c>
      <c r="K272" s="143"/>
      <c r="L272" s="143">
        <f t="shared" si="36"/>
        <v>0</v>
      </c>
      <c r="M272" s="149">
        <f t="shared" si="37"/>
        <v>0</v>
      </c>
      <c r="N272" s="15">
        <f t="shared" si="38"/>
        <v>0</v>
      </c>
      <c r="AA272" s="72">
        <v>9.34</v>
      </c>
    </row>
    <row r="273" spans="1:27" ht="16.5" hidden="1">
      <c r="A273" s="17">
        <v>69</v>
      </c>
      <c r="B273" s="24" t="s">
        <v>1304</v>
      </c>
      <c r="C273" s="54" t="s">
        <v>13</v>
      </c>
      <c r="D273" s="26">
        <v>18.87</v>
      </c>
      <c r="E273" s="21"/>
      <c r="F273" s="21">
        <f t="shared" si="33"/>
        <v>0</v>
      </c>
      <c r="G273" s="21"/>
      <c r="H273" s="21">
        <f t="shared" si="34"/>
        <v>0</v>
      </c>
      <c r="I273" s="21"/>
      <c r="J273" s="143">
        <f t="shared" si="35"/>
        <v>0</v>
      </c>
      <c r="K273" s="143"/>
      <c r="L273" s="143">
        <f t="shared" si="36"/>
        <v>0</v>
      </c>
      <c r="M273" s="149">
        <f t="shared" si="37"/>
        <v>0</v>
      </c>
      <c r="N273" s="15">
        <f t="shared" si="38"/>
        <v>0</v>
      </c>
      <c r="AA273" s="72">
        <v>9.5088</v>
      </c>
    </row>
    <row r="274" spans="1:27" ht="16.5" hidden="1">
      <c r="A274" s="17">
        <v>70</v>
      </c>
      <c r="B274" s="24" t="s">
        <v>1305</v>
      </c>
      <c r="C274" s="54" t="s">
        <v>13</v>
      </c>
      <c r="D274" s="26">
        <v>21.86</v>
      </c>
      <c r="E274" s="21"/>
      <c r="F274" s="21">
        <f t="shared" si="33"/>
        <v>0</v>
      </c>
      <c r="G274" s="21"/>
      <c r="H274" s="21">
        <f t="shared" si="34"/>
        <v>0</v>
      </c>
      <c r="I274" s="21"/>
      <c r="J274" s="143">
        <f t="shared" si="35"/>
        <v>0</v>
      </c>
      <c r="K274" s="143"/>
      <c r="L274" s="143">
        <f t="shared" si="36"/>
        <v>0</v>
      </c>
      <c r="M274" s="149">
        <f t="shared" si="37"/>
        <v>0</v>
      </c>
      <c r="N274" s="15">
        <f t="shared" si="38"/>
        <v>0</v>
      </c>
      <c r="AA274" s="72">
        <v>2.25</v>
      </c>
    </row>
    <row r="275" spans="1:27" ht="16.5" hidden="1">
      <c r="A275" s="17">
        <v>71</v>
      </c>
      <c r="B275" s="24" t="s">
        <v>1306</v>
      </c>
      <c r="C275" s="54" t="s">
        <v>13</v>
      </c>
      <c r="D275" s="26">
        <v>24</v>
      </c>
      <c r="E275" s="21"/>
      <c r="F275" s="21">
        <f t="shared" si="33"/>
        <v>0</v>
      </c>
      <c r="G275" s="21"/>
      <c r="H275" s="21">
        <f t="shared" si="34"/>
        <v>0</v>
      </c>
      <c r="I275" s="21"/>
      <c r="J275" s="143">
        <f t="shared" si="35"/>
        <v>0</v>
      </c>
      <c r="K275" s="143"/>
      <c r="L275" s="143">
        <f t="shared" si="36"/>
        <v>0</v>
      </c>
      <c r="M275" s="149">
        <f t="shared" si="37"/>
        <v>0</v>
      </c>
      <c r="N275" s="15">
        <f t="shared" si="38"/>
        <v>0</v>
      </c>
      <c r="AA275" s="72">
        <v>2.25</v>
      </c>
    </row>
    <row r="276" spans="1:27" ht="16.5" hidden="1">
      <c r="A276" s="17">
        <v>72</v>
      </c>
      <c r="B276" s="24" t="s">
        <v>1307</v>
      </c>
      <c r="C276" s="54" t="s">
        <v>13</v>
      </c>
      <c r="D276" s="26">
        <v>25.46</v>
      </c>
      <c r="E276" s="21"/>
      <c r="F276" s="21">
        <f t="shared" si="33"/>
        <v>0</v>
      </c>
      <c r="G276" s="21"/>
      <c r="H276" s="21">
        <f t="shared" si="34"/>
        <v>0</v>
      </c>
      <c r="I276" s="21"/>
      <c r="J276" s="143">
        <f t="shared" si="35"/>
        <v>0</v>
      </c>
      <c r="K276" s="143"/>
      <c r="L276" s="143">
        <f t="shared" si="36"/>
        <v>0</v>
      </c>
      <c r="M276" s="149">
        <f t="shared" si="37"/>
        <v>0</v>
      </c>
      <c r="N276" s="15">
        <f t="shared" si="38"/>
        <v>0</v>
      </c>
      <c r="AA276" s="72">
        <v>2.52</v>
      </c>
    </row>
    <row r="277" spans="1:27" ht="16.5" hidden="1">
      <c r="A277" s="17">
        <v>73</v>
      </c>
      <c r="B277" s="24" t="s">
        <v>1308</v>
      </c>
      <c r="C277" s="54" t="s">
        <v>13</v>
      </c>
      <c r="D277" s="26">
        <v>26.51</v>
      </c>
      <c r="E277" s="21"/>
      <c r="F277" s="21">
        <f t="shared" si="33"/>
        <v>0</v>
      </c>
      <c r="G277" s="21"/>
      <c r="H277" s="21">
        <f t="shared" si="34"/>
        <v>0</v>
      </c>
      <c r="I277" s="21"/>
      <c r="J277" s="143">
        <f t="shared" si="35"/>
        <v>0</v>
      </c>
      <c r="K277" s="143"/>
      <c r="L277" s="143">
        <f t="shared" si="36"/>
        <v>0</v>
      </c>
      <c r="M277" s="149">
        <f t="shared" si="37"/>
        <v>0</v>
      </c>
      <c r="N277" s="15">
        <f t="shared" si="38"/>
        <v>0</v>
      </c>
      <c r="AA277" s="72">
        <v>3.4</v>
      </c>
    </row>
    <row r="278" spans="1:27" s="109" customFormat="1" ht="33">
      <c r="A278" s="104">
        <v>74</v>
      </c>
      <c r="B278" s="25" t="s">
        <v>1249</v>
      </c>
      <c r="C278" s="106" t="s">
        <v>13</v>
      </c>
      <c r="D278" s="20">
        <v>21.81</v>
      </c>
      <c r="E278" s="21">
        <v>14</v>
      </c>
      <c r="F278" s="21">
        <f t="shared" si="33"/>
        <v>305.34</v>
      </c>
      <c r="G278" s="21">
        <v>3</v>
      </c>
      <c r="H278" s="21">
        <f t="shared" si="34"/>
        <v>65.42999999999999</v>
      </c>
      <c r="I278" s="21">
        <v>3</v>
      </c>
      <c r="J278" s="143">
        <f t="shared" si="35"/>
        <v>65.42999999999999</v>
      </c>
      <c r="K278" s="143">
        <v>20</v>
      </c>
      <c r="L278" s="143">
        <f t="shared" si="36"/>
        <v>436.2</v>
      </c>
      <c r="M278" s="149">
        <f t="shared" si="37"/>
        <v>40</v>
      </c>
      <c r="N278" s="15">
        <f t="shared" si="38"/>
        <v>872.4</v>
      </c>
      <c r="AA278" s="109">
        <v>7.43</v>
      </c>
    </row>
    <row r="279" spans="1:27" s="109" customFormat="1" ht="33">
      <c r="A279" s="104">
        <v>75</v>
      </c>
      <c r="B279" s="25" t="s">
        <v>1250</v>
      </c>
      <c r="C279" s="106" t="s">
        <v>13</v>
      </c>
      <c r="D279" s="20">
        <v>20.16</v>
      </c>
      <c r="E279" s="21"/>
      <c r="F279" s="21">
        <f t="shared" si="33"/>
        <v>0</v>
      </c>
      <c r="G279" s="21"/>
      <c r="H279" s="21">
        <f t="shared" si="34"/>
        <v>0</v>
      </c>
      <c r="I279" s="21"/>
      <c r="J279" s="143">
        <f t="shared" si="35"/>
        <v>0</v>
      </c>
      <c r="K279" s="143">
        <v>0</v>
      </c>
      <c r="L279" s="143">
        <f t="shared" si="36"/>
        <v>0</v>
      </c>
      <c r="M279" s="149">
        <f t="shared" si="37"/>
        <v>0</v>
      </c>
      <c r="N279" s="15">
        <f t="shared" si="38"/>
        <v>0</v>
      </c>
      <c r="AA279" s="109">
        <v>7.43</v>
      </c>
    </row>
    <row r="280" spans="1:27" s="109" customFormat="1" ht="33">
      <c r="A280" s="104">
        <v>76</v>
      </c>
      <c r="B280" s="25" t="s">
        <v>1251</v>
      </c>
      <c r="C280" s="106" t="s">
        <v>13</v>
      </c>
      <c r="D280" s="20">
        <v>28.09</v>
      </c>
      <c r="E280" s="21">
        <v>10</v>
      </c>
      <c r="F280" s="21">
        <f t="shared" si="33"/>
        <v>280.9</v>
      </c>
      <c r="G280" s="21">
        <v>2</v>
      </c>
      <c r="H280" s="21">
        <f t="shared" si="34"/>
        <v>56.18</v>
      </c>
      <c r="I280" s="21">
        <v>2</v>
      </c>
      <c r="J280" s="143">
        <f t="shared" si="35"/>
        <v>56.18</v>
      </c>
      <c r="K280" s="143">
        <v>8</v>
      </c>
      <c r="L280" s="143">
        <f t="shared" si="36"/>
        <v>224.72</v>
      </c>
      <c r="M280" s="149">
        <f t="shared" si="37"/>
        <v>22</v>
      </c>
      <c r="N280" s="15">
        <f t="shared" si="38"/>
        <v>617.98</v>
      </c>
      <c r="AA280" s="109">
        <v>9.92</v>
      </c>
    </row>
    <row r="281" spans="1:27" ht="49.5">
      <c r="A281" s="17">
        <v>77</v>
      </c>
      <c r="B281" s="24" t="s">
        <v>1252</v>
      </c>
      <c r="C281" s="54" t="s">
        <v>13</v>
      </c>
      <c r="D281" s="26">
        <v>29.74</v>
      </c>
      <c r="E281" s="21">
        <v>1</v>
      </c>
      <c r="F281" s="21">
        <f t="shared" si="33"/>
        <v>29.74</v>
      </c>
      <c r="G281" s="21"/>
      <c r="H281" s="21">
        <f t="shared" si="34"/>
        <v>0</v>
      </c>
      <c r="I281" s="21"/>
      <c r="J281" s="143">
        <f t="shared" si="35"/>
        <v>0</v>
      </c>
      <c r="K281" s="143">
        <v>0</v>
      </c>
      <c r="L281" s="143">
        <f t="shared" si="36"/>
        <v>0</v>
      </c>
      <c r="M281" s="149">
        <f t="shared" si="37"/>
        <v>1</v>
      </c>
      <c r="N281" s="15">
        <f t="shared" si="38"/>
        <v>29.74</v>
      </c>
      <c r="AA281" s="72">
        <v>7.93</v>
      </c>
    </row>
    <row r="282" spans="1:27" ht="33" hidden="1">
      <c r="A282" s="17">
        <v>78</v>
      </c>
      <c r="B282" s="24" t="s">
        <v>1253</v>
      </c>
      <c r="C282" s="54" t="s">
        <v>13</v>
      </c>
      <c r="D282" s="26">
        <v>16.36</v>
      </c>
      <c r="E282" s="21"/>
      <c r="F282" s="21">
        <f t="shared" si="33"/>
        <v>0</v>
      </c>
      <c r="G282" s="21"/>
      <c r="H282" s="21">
        <f t="shared" si="34"/>
        <v>0</v>
      </c>
      <c r="I282" s="21"/>
      <c r="J282" s="143">
        <f t="shared" si="35"/>
        <v>0</v>
      </c>
      <c r="K282" s="143"/>
      <c r="L282" s="143">
        <f t="shared" si="36"/>
        <v>0</v>
      </c>
      <c r="M282" s="149">
        <f t="shared" si="37"/>
        <v>0</v>
      </c>
      <c r="N282" s="15">
        <f t="shared" si="38"/>
        <v>0</v>
      </c>
      <c r="AA282" s="72">
        <v>2.7</v>
      </c>
    </row>
    <row r="283" spans="1:27" ht="33" hidden="1">
      <c r="A283" s="17">
        <v>79</v>
      </c>
      <c r="B283" s="24" t="s">
        <v>1254</v>
      </c>
      <c r="C283" s="54" t="s">
        <v>13</v>
      </c>
      <c r="D283" s="26">
        <v>15.12</v>
      </c>
      <c r="E283" s="21"/>
      <c r="F283" s="21">
        <f t="shared" si="33"/>
        <v>0</v>
      </c>
      <c r="G283" s="21"/>
      <c r="H283" s="21">
        <f t="shared" si="34"/>
        <v>0</v>
      </c>
      <c r="I283" s="21"/>
      <c r="J283" s="143">
        <f t="shared" si="35"/>
        <v>0</v>
      </c>
      <c r="K283" s="143"/>
      <c r="L283" s="143">
        <f t="shared" si="36"/>
        <v>0</v>
      </c>
      <c r="M283" s="149">
        <f t="shared" si="37"/>
        <v>0</v>
      </c>
      <c r="N283" s="15">
        <f t="shared" si="38"/>
        <v>0</v>
      </c>
      <c r="AA283" s="72">
        <v>2.7</v>
      </c>
    </row>
    <row r="284" spans="1:27" ht="33" hidden="1">
      <c r="A284" s="17">
        <v>80</v>
      </c>
      <c r="B284" s="24" t="s">
        <v>1255</v>
      </c>
      <c r="C284" s="54" t="s">
        <v>13</v>
      </c>
      <c r="D284" s="26">
        <v>21.07</v>
      </c>
      <c r="E284" s="21"/>
      <c r="F284" s="21">
        <f t="shared" si="33"/>
        <v>0</v>
      </c>
      <c r="G284" s="21"/>
      <c r="H284" s="21">
        <f t="shared" si="34"/>
        <v>0</v>
      </c>
      <c r="I284" s="21"/>
      <c r="J284" s="143">
        <f t="shared" si="35"/>
        <v>0</v>
      </c>
      <c r="K284" s="143"/>
      <c r="L284" s="143">
        <f t="shared" si="36"/>
        <v>0</v>
      </c>
      <c r="M284" s="149">
        <f t="shared" si="37"/>
        <v>0</v>
      </c>
      <c r="N284" s="15">
        <f t="shared" si="38"/>
        <v>0</v>
      </c>
      <c r="AA284" s="72">
        <v>3.61</v>
      </c>
    </row>
    <row r="285" spans="1:27" ht="33" hidden="1">
      <c r="A285" s="17">
        <v>81</v>
      </c>
      <c r="B285" s="24" t="s">
        <v>1256</v>
      </c>
      <c r="C285" s="54" t="s">
        <v>13</v>
      </c>
      <c r="D285" s="26">
        <v>22.31</v>
      </c>
      <c r="E285" s="21"/>
      <c r="F285" s="21">
        <f t="shared" si="33"/>
        <v>0</v>
      </c>
      <c r="G285" s="21"/>
      <c r="H285" s="21">
        <f t="shared" si="34"/>
        <v>0</v>
      </c>
      <c r="I285" s="21"/>
      <c r="J285" s="143">
        <f t="shared" si="35"/>
        <v>0</v>
      </c>
      <c r="K285" s="143"/>
      <c r="L285" s="143">
        <f t="shared" si="36"/>
        <v>0</v>
      </c>
      <c r="M285" s="149">
        <f t="shared" si="37"/>
        <v>0</v>
      </c>
      <c r="N285" s="15">
        <f t="shared" si="38"/>
        <v>0</v>
      </c>
      <c r="AA285" s="72">
        <v>2.89</v>
      </c>
    </row>
    <row r="286" spans="1:27" ht="16.5">
      <c r="A286" s="17">
        <v>82</v>
      </c>
      <c r="B286" s="87" t="s">
        <v>1229</v>
      </c>
      <c r="C286" s="54" t="s">
        <v>1094</v>
      </c>
      <c r="D286" s="26">
        <v>11.79</v>
      </c>
      <c r="E286" s="21">
        <v>17</v>
      </c>
      <c r="F286" s="21">
        <f t="shared" si="33"/>
        <v>200.42999999999998</v>
      </c>
      <c r="G286" s="21">
        <v>2</v>
      </c>
      <c r="H286" s="21">
        <f t="shared" si="34"/>
        <v>23.58</v>
      </c>
      <c r="I286" s="21">
        <v>7</v>
      </c>
      <c r="J286" s="143">
        <f t="shared" si="35"/>
        <v>82.53</v>
      </c>
      <c r="K286" s="143">
        <v>6</v>
      </c>
      <c r="L286" s="143">
        <f t="shared" si="36"/>
        <v>70.74</v>
      </c>
      <c r="M286" s="149">
        <f t="shared" si="37"/>
        <v>32</v>
      </c>
      <c r="N286" s="15">
        <f t="shared" si="38"/>
        <v>377.28</v>
      </c>
      <c r="AA286" s="72">
        <v>10.51</v>
      </c>
    </row>
    <row r="287" spans="1:27" ht="16.5">
      <c r="A287" s="17">
        <v>83</v>
      </c>
      <c r="B287" s="87" t="s">
        <v>1230</v>
      </c>
      <c r="C287" s="54" t="s">
        <v>1094</v>
      </c>
      <c r="D287" s="26">
        <v>13.31</v>
      </c>
      <c r="E287" s="21"/>
      <c r="F287" s="21">
        <f t="shared" si="33"/>
        <v>0</v>
      </c>
      <c r="G287" s="21"/>
      <c r="H287" s="21">
        <f t="shared" si="34"/>
        <v>0</v>
      </c>
      <c r="I287" s="21">
        <v>2</v>
      </c>
      <c r="J287" s="143">
        <f t="shared" si="35"/>
        <v>26.62</v>
      </c>
      <c r="K287" s="143">
        <v>0</v>
      </c>
      <c r="L287" s="143">
        <f t="shared" si="36"/>
        <v>0</v>
      </c>
      <c r="M287" s="149">
        <f t="shared" si="37"/>
        <v>2</v>
      </c>
      <c r="N287" s="15">
        <f t="shared" si="38"/>
        <v>26.62</v>
      </c>
      <c r="AA287" s="72">
        <v>12</v>
      </c>
    </row>
    <row r="288" spans="1:27" ht="16.5">
      <c r="A288" s="17">
        <v>84</v>
      </c>
      <c r="B288" s="87" t="s">
        <v>1231</v>
      </c>
      <c r="C288" s="54" t="s">
        <v>1094</v>
      </c>
      <c r="D288" s="26">
        <v>15.97</v>
      </c>
      <c r="E288" s="21">
        <v>10</v>
      </c>
      <c r="F288" s="21">
        <f t="shared" si="33"/>
        <v>159.70000000000002</v>
      </c>
      <c r="G288" s="21">
        <v>2</v>
      </c>
      <c r="H288" s="21">
        <f t="shared" si="34"/>
        <v>31.94</v>
      </c>
      <c r="I288" s="21">
        <v>4</v>
      </c>
      <c r="J288" s="143">
        <f t="shared" si="35"/>
        <v>63.88</v>
      </c>
      <c r="K288" s="143">
        <v>4</v>
      </c>
      <c r="L288" s="143">
        <f t="shared" si="36"/>
        <v>63.88</v>
      </c>
      <c r="M288" s="149">
        <f t="shared" si="37"/>
        <v>20</v>
      </c>
      <c r="N288" s="15">
        <f t="shared" si="38"/>
        <v>319.40000000000003</v>
      </c>
      <c r="AA288" s="72">
        <v>15.11</v>
      </c>
    </row>
    <row r="289" spans="1:27" ht="16.5">
      <c r="A289" s="17">
        <v>85</v>
      </c>
      <c r="B289" s="87" t="s">
        <v>1232</v>
      </c>
      <c r="C289" s="54" t="s">
        <v>1094</v>
      </c>
      <c r="D289" s="26">
        <v>15.21</v>
      </c>
      <c r="E289" s="21"/>
      <c r="F289" s="21">
        <f t="shared" si="33"/>
        <v>0</v>
      </c>
      <c r="G289" s="21">
        <v>1</v>
      </c>
      <c r="H289" s="21">
        <f t="shared" si="34"/>
        <v>15.21</v>
      </c>
      <c r="I289" s="21"/>
      <c r="J289" s="143">
        <f t="shared" si="35"/>
        <v>0</v>
      </c>
      <c r="K289" s="143">
        <v>0</v>
      </c>
      <c r="L289" s="143">
        <f t="shared" si="36"/>
        <v>0</v>
      </c>
      <c r="M289" s="149">
        <f t="shared" si="37"/>
        <v>1</v>
      </c>
      <c r="N289" s="15">
        <f t="shared" si="38"/>
        <v>15.21</v>
      </c>
      <c r="AA289" s="72">
        <v>15.11</v>
      </c>
    </row>
    <row r="290" spans="1:27" ht="16.5">
      <c r="A290" s="17">
        <v>86</v>
      </c>
      <c r="B290" s="87" t="s">
        <v>1235</v>
      </c>
      <c r="C290" s="54" t="s">
        <v>1094</v>
      </c>
      <c r="D290" s="26">
        <v>25.29</v>
      </c>
      <c r="E290" s="21"/>
      <c r="F290" s="21">
        <f t="shared" si="33"/>
        <v>0</v>
      </c>
      <c r="G290" s="21"/>
      <c r="H290" s="21">
        <f t="shared" si="34"/>
        <v>0</v>
      </c>
      <c r="I290" s="21"/>
      <c r="J290" s="143">
        <f t="shared" si="35"/>
        <v>0</v>
      </c>
      <c r="K290" s="143">
        <v>0</v>
      </c>
      <c r="L290" s="143">
        <f t="shared" si="36"/>
        <v>0</v>
      </c>
      <c r="M290" s="149">
        <f t="shared" si="37"/>
        <v>0</v>
      </c>
      <c r="N290" s="15">
        <f t="shared" si="38"/>
        <v>0</v>
      </c>
      <c r="AA290" s="72">
        <v>21.62</v>
      </c>
    </row>
    <row r="291" spans="1:27" ht="16.5">
      <c r="A291" s="17">
        <v>87</v>
      </c>
      <c r="B291" s="87" t="s">
        <v>1236</v>
      </c>
      <c r="C291" s="54" t="s">
        <v>1094</v>
      </c>
      <c r="D291" s="26">
        <v>27</v>
      </c>
      <c r="E291" s="21"/>
      <c r="F291" s="21">
        <f t="shared" si="33"/>
        <v>0</v>
      </c>
      <c r="G291" s="21"/>
      <c r="H291" s="21">
        <f t="shared" si="34"/>
        <v>0</v>
      </c>
      <c r="I291" s="21"/>
      <c r="J291" s="143">
        <f t="shared" si="35"/>
        <v>0</v>
      </c>
      <c r="K291" s="143">
        <v>0</v>
      </c>
      <c r="L291" s="143">
        <f t="shared" si="36"/>
        <v>0</v>
      </c>
      <c r="M291" s="149">
        <f t="shared" si="37"/>
        <v>0</v>
      </c>
      <c r="N291" s="15">
        <f t="shared" si="38"/>
        <v>0</v>
      </c>
      <c r="AA291" s="72">
        <v>21.64</v>
      </c>
    </row>
    <row r="292" spans="1:27" ht="16.5">
      <c r="A292" s="17">
        <v>88</v>
      </c>
      <c r="B292" s="87" t="s">
        <v>1237</v>
      </c>
      <c r="C292" s="54" t="s">
        <v>1094</v>
      </c>
      <c r="D292" s="26">
        <v>28.14</v>
      </c>
      <c r="E292" s="21"/>
      <c r="F292" s="21">
        <f t="shared" si="33"/>
        <v>0</v>
      </c>
      <c r="G292" s="21"/>
      <c r="H292" s="21">
        <f t="shared" si="34"/>
        <v>0</v>
      </c>
      <c r="I292" s="21"/>
      <c r="J292" s="143">
        <f t="shared" si="35"/>
        <v>0</v>
      </c>
      <c r="K292" s="143">
        <v>0</v>
      </c>
      <c r="L292" s="143">
        <f t="shared" si="36"/>
        <v>0</v>
      </c>
      <c r="M292" s="149">
        <f t="shared" si="37"/>
        <v>0</v>
      </c>
      <c r="N292" s="15">
        <f t="shared" si="38"/>
        <v>0</v>
      </c>
      <c r="AA292" s="72">
        <v>27.552</v>
      </c>
    </row>
    <row r="293" spans="1:27" ht="16.5">
      <c r="A293" s="17">
        <v>89</v>
      </c>
      <c r="B293" s="87" t="s">
        <v>1238</v>
      </c>
      <c r="C293" s="54" t="s">
        <v>1094</v>
      </c>
      <c r="D293" s="26">
        <v>30.8</v>
      </c>
      <c r="E293" s="21"/>
      <c r="F293" s="21">
        <f t="shared" si="33"/>
        <v>0</v>
      </c>
      <c r="G293" s="21"/>
      <c r="H293" s="21">
        <f t="shared" si="34"/>
        <v>0</v>
      </c>
      <c r="I293" s="21"/>
      <c r="J293" s="143">
        <f t="shared" si="35"/>
        <v>0</v>
      </c>
      <c r="K293" s="143">
        <v>0</v>
      </c>
      <c r="L293" s="143">
        <f t="shared" si="36"/>
        <v>0</v>
      </c>
      <c r="M293" s="149">
        <f t="shared" si="37"/>
        <v>0</v>
      </c>
      <c r="N293" s="15">
        <f t="shared" si="38"/>
        <v>0</v>
      </c>
      <c r="AA293" s="72">
        <v>29.52</v>
      </c>
    </row>
    <row r="294" spans="1:27" ht="16.5">
      <c r="A294" s="17">
        <v>90</v>
      </c>
      <c r="B294" s="87" t="s">
        <v>1233</v>
      </c>
      <c r="C294" s="54" t="s">
        <v>1094</v>
      </c>
      <c r="D294" s="26">
        <v>15.21</v>
      </c>
      <c r="E294" s="21">
        <v>1</v>
      </c>
      <c r="F294" s="21">
        <f t="shared" si="33"/>
        <v>15.21</v>
      </c>
      <c r="G294" s="21"/>
      <c r="H294" s="21">
        <f t="shared" si="34"/>
        <v>0</v>
      </c>
      <c r="I294" s="21"/>
      <c r="J294" s="143">
        <f t="shared" si="35"/>
        <v>0</v>
      </c>
      <c r="K294" s="143">
        <v>0</v>
      </c>
      <c r="L294" s="143">
        <f t="shared" si="36"/>
        <v>0</v>
      </c>
      <c r="M294" s="149">
        <f t="shared" si="37"/>
        <v>1</v>
      </c>
      <c r="N294" s="15">
        <f t="shared" si="38"/>
        <v>15.21</v>
      </c>
      <c r="AA294" s="72">
        <v>18.39</v>
      </c>
    </row>
    <row r="295" spans="1:27" ht="16.5">
      <c r="A295" s="17">
        <v>91</v>
      </c>
      <c r="B295" s="87" t="s">
        <v>1234</v>
      </c>
      <c r="C295" s="54" t="s">
        <v>1094</v>
      </c>
      <c r="D295" s="26">
        <v>18.44</v>
      </c>
      <c r="E295" s="21">
        <v>2</v>
      </c>
      <c r="F295" s="21">
        <f t="shared" si="33"/>
        <v>36.88</v>
      </c>
      <c r="G295" s="21">
        <v>1</v>
      </c>
      <c r="H295" s="21">
        <f t="shared" si="34"/>
        <v>18.44</v>
      </c>
      <c r="I295" s="21">
        <v>2</v>
      </c>
      <c r="J295" s="143">
        <f t="shared" si="35"/>
        <v>36.88</v>
      </c>
      <c r="K295" s="143">
        <v>0</v>
      </c>
      <c r="L295" s="143">
        <f t="shared" si="36"/>
        <v>0</v>
      </c>
      <c r="M295" s="149">
        <f t="shared" si="37"/>
        <v>5</v>
      </c>
      <c r="N295" s="15">
        <f t="shared" si="38"/>
        <v>92.2</v>
      </c>
      <c r="AA295" s="72">
        <v>18.39</v>
      </c>
    </row>
    <row r="296" spans="1:27" ht="16.5" hidden="1">
      <c r="A296" s="17">
        <v>92</v>
      </c>
      <c r="B296" s="87" t="s">
        <v>1239</v>
      </c>
      <c r="C296" s="54" t="s">
        <v>1094</v>
      </c>
      <c r="D296" s="26">
        <v>8.84</v>
      </c>
      <c r="E296" s="21"/>
      <c r="F296" s="21">
        <f t="shared" si="33"/>
        <v>0</v>
      </c>
      <c r="G296" s="21"/>
      <c r="H296" s="21">
        <f t="shared" si="34"/>
        <v>0</v>
      </c>
      <c r="I296" s="21"/>
      <c r="J296" s="143">
        <f t="shared" si="35"/>
        <v>0</v>
      </c>
      <c r="K296" s="143"/>
      <c r="L296" s="143">
        <f t="shared" si="36"/>
        <v>0</v>
      </c>
      <c r="M296" s="149">
        <f t="shared" si="37"/>
        <v>0</v>
      </c>
      <c r="N296" s="15">
        <f t="shared" si="38"/>
        <v>0</v>
      </c>
      <c r="AA296" s="72">
        <v>3.82</v>
      </c>
    </row>
    <row r="297" spans="1:27" ht="16.5" hidden="1">
      <c r="A297" s="17">
        <v>93</v>
      </c>
      <c r="B297" s="87" t="s">
        <v>1240</v>
      </c>
      <c r="C297" s="54" t="s">
        <v>1094</v>
      </c>
      <c r="D297" s="26">
        <v>9.98</v>
      </c>
      <c r="E297" s="21"/>
      <c r="F297" s="21">
        <f t="shared" si="33"/>
        <v>0</v>
      </c>
      <c r="G297" s="21"/>
      <c r="H297" s="21">
        <f t="shared" si="34"/>
        <v>0</v>
      </c>
      <c r="I297" s="21"/>
      <c r="J297" s="143">
        <f t="shared" si="35"/>
        <v>0</v>
      </c>
      <c r="K297" s="143"/>
      <c r="L297" s="143">
        <f t="shared" si="36"/>
        <v>0</v>
      </c>
      <c r="M297" s="149">
        <f t="shared" si="37"/>
        <v>0</v>
      </c>
      <c r="N297" s="15">
        <f t="shared" si="38"/>
        <v>0</v>
      </c>
      <c r="AA297" s="72">
        <v>4.36</v>
      </c>
    </row>
    <row r="298" spans="1:27" ht="16.5" hidden="1">
      <c r="A298" s="17">
        <v>94</v>
      </c>
      <c r="B298" s="87" t="s">
        <v>1241</v>
      </c>
      <c r="C298" s="54" t="s">
        <v>1094</v>
      </c>
      <c r="D298" s="26">
        <v>11.98</v>
      </c>
      <c r="E298" s="21"/>
      <c r="F298" s="21">
        <f t="shared" si="33"/>
        <v>0</v>
      </c>
      <c r="G298" s="21"/>
      <c r="H298" s="21">
        <f t="shared" si="34"/>
        <v>0</v>
      </c>
      <c r="I298" s="21"/>
      <c r="J298" s="143">
        <f t="shared" si="35"/>
        <v>0</v>
      </c>
      <c r="K298" s="143"/>
      <c r="L298" s="143">
        <f t="shared" si="36"/>
        <v>0</v>
      </c>
      <c r="M298" s="149">
        <f t="shared" si="37"/>
        <v>0</v>
      </c>
      <c r="N298" s="15">
        <f t="shared" si="38"/>
        <v>0</v>
      </c>
      <c r="AA298" s="72">
        <v>5.49</v>
      </c>
    </row>
    <row r="299" spans="1:27" ht="16.5" hidden="1">
      <c r="A299" s="17">
        <v>95</v>
      </c>
      <c r="B299" s="87" t="s">
        <v>1242</v>
      </c>
      <c r="C299" s="54" t="s">
        <v>1094</v>
      </c>
      <c r="D299" s="26">
        <v>11.41</v>
      </c>
      <c r="E299" s="21"/>
      <c r="F299" s="21">
        <f t="shared" si="33"/>
        <v>0</v>
      </c>
      <c r="G299" s="21"/>
      <c r="H299" s="21">
        <f t="shared" si="34"/>
        <v>0</v>
      </c>
      <c r="I299" s="21"/>
      <c r="J299" s="143">
        <f t="shared" si="35"/>
        <v>0</v>
      </c>
      <c r="K299" s="143"/>
      <c r="L299" s="143">
        <f t="shared" si="36"/>
        <v>0</v>
      </c>
      <c r="M299" s="149">
        <f t="shared" si="37"/>
        <v>0</v>
      </c>
      <c r="N299" s="15">
        <f t="shared" si="38"/>
        <v>0</v>
      </c>
      <c r="AA299" s="72">
        <v>6.0440000000000005</v>
      </c>
    </row>
    <row r="300" spans="1:27" ht="16.5" hidden="1">
      <c r="A300" s="17">
        <v>96</v>
      </c>
      <c r="B300" s="87" t="s">
        <v>1245</v>
      </c>
      <c r="C300" s="54" t="s">
        <v>1094</v>
      </c>
      <c r="D300" s="26">
        <v>18.97</v>
      </c>
      <c r="E300" s="21"/>
      <c r="F300" s="21">
        <f t="shared" si="33"/>
        <v>0</v>
      </c>
      <c r="G300" s="21"/>
      <c r="H300" s="21">
        <f t="shared" si="34"/>
        <v>0</v>
      </c>
      <c r="I300" s="21"/>
      <c r="J300" s="143">
        <f t="shared" si="35"/>
        <v>0</v>
      </c>
      <c r="K300" s="143"/>
      <c r="L300" s="143">
        <f t="shared" si="36"/>
        <v>0</v>
      </c>
      <c r="M300" s="149">
        <f t="shared" si="37"/>
        <v>0</v>
      </c>
      <c r="N300" s="15">
        <f t="shared" si="38"/>
        <v>0</v>
      </c>
      <c r="AA300" s="72">
        <v>8.648000000000001</v>
      </c>
    </row>
    <row r="301" spans="1:27" ht="16.5" hidden="1">
      <c r="A301" s="17">
        <v>97</v>
      </c>
      <c r="B301" s="87" t="s">
        <v>1246</v>
      </c>
      <c r="C301" s="54" t="s">
        <v>1094</v>
      </c>
      <c r="D301" s="26">
        <v>20.25</v>
      </c>
      <c r="E301" s="21"/>
      <c r="F301" s="21">
        <f t="shared" si="33"/>
        <v>0</v>
      </c>
      <c r="G301" s="21"/>
      <c r="H301" s="21">
        <f t="shared" si="34"/>
        <v>0</v>
      </c>
      <c r="I301" s="21"/>
      <c r="J301" s="143">
        <f t="shared" si="35"/>
        <v>0</v>
      </c>
      <c r="K301" s="143"/>
      <c r="L301" s="143">
        <f t="shared" si="36"/>
        <v>0</v>
      </c>
      <c r="M301" s="149">
        <f t="shared" si="37"/>
        <v>0</v>
      </c>
      <c r="N301" s="15">
        <f t="shared" si="38"/>
        <v>0</v>
      </c>
      <c r="AA301" s="72">
        <v>8.656</v>
      </c>
    </row>
    <row r="302" spans="1:27" ht="16.5" hidden="1">
      <c r="A302" s="17">
        <v>98</v>
      </c>
      <c r="B302" s="87" t="s">
        <v>1247</v>
      </c>
      <c r="C302" s="54" t="s">
        <v>1094</v>
      </c>
      <c r="D302" s="26">
        <v>21.11</v>
      </c>
      <c r="E302" s="21"/>
      <c r="F302" s="21">
        <f t="shared" si="33"/>
        <v>0</v>
      </c>
      <c r="G302" s="21"/>
      <c r="H302" s="21">
        <f t="shared" si="34"/>
        <v>0</v>
      </c>
      <c r="I302" s="21"/>
      <c r="J302" s="143">
        <f t="shared" si="35"/>
        <v>0</v>
      </c>
      <c r="K302" s="143"/>
      <c r="L302" s="143">
        <f t="shared" si="36"/>
        <v>0</v>
      </c>
      <c r="M302" s="149">
        <f t="shared" si="37"/>
        <v>0</v>
      </c>
      <c r="N302" s="15">
        <f t="shared" si="38"/>
        <v>0</v>
      </c>
      <c r="AA302" s="72">
        <v>11.020800000000001</v>
      </c>
    </row>
    <row r="303" spans="1:27" ht="16.5" hidden="1">
      <c r="A303" s="17">
        <v>99</v>
      </c>
      <c r="B303" s="87" t="s">
        <v>1248</v>
      </c>
      <c r="C303" s="54" t="s">
        <v>1094</v>
      </c>
      <c r="D303" s="26">
        <v>23.1</v>
      </c>
      <c r="E303" s="21"/>
      <c r="F303" s="21">
        <f t="shared" si="33"/>
        <v>0</v>
      </c>
      <c r="G303" s="21"/>
      <c r="H303" s="21">
        <f t="shared" si="34"/>
        <v>0</v>
      </c>
      <c r="I303" s="21"/>
      <c r="J303" s="143">
        <f t="shared" si="35"/>
        <v>0</v>
      </c>
      <c r="K303" s="143"/>
      <c r="L303" s="143">
        <f t="shared" si="36"/>
        <v>0</v>
      </c>
      <c r="M303" s="149">
        <f t="shared" si="37"/>
        <v>0</v>
      </c>
      <c r="N303" s="15">
        <f t="shared" si="38"/>
        <v>0</v>
      </c>
      <c r="AA303" s="72">
        <v>11.808</v>
      </c>
    </row>
    <row r="304" spans="1:27" ht="16.5" hidden="1">
      <c r="A304" s="17">
        <v>100</v>
      </c>
      <c r="B304" s="87" t="s">
        <v>1243</v>
      </c>
      <c r="C304" s="54" t="s">
        <v>1094</v>
      </c>
      <c r="D304" s="26">
        <v>11.41</v>
      </c>
      <c r="E304" s="21"/>
      <c r="F304" s="21">
        <f t="shared" si="33"/>
        <v>0</v>
      </c>
      <c r="G304" s="21"/>
      <c r="H304" s="21">
        <f t="shared" si="34"/>
        <v>0</v>
      </c>
      <c r="I304" s="21"/>
      <c r="J304" s="143">
        <f t="shared" si="35"/>
        <v>0</v>
      </c>
      <c r="K304" s="143"/>
      <c r="L304" s="143">
        <f t="shared" si="36"/>
        <v>0</v>
      </c>
      <c r="M304" s="149">
        <f t="shared" si="37"/>
        <v>0</v>
      </c>
      <c r="N304" s="15">
        <f t="shared" si="38"/>
        <v>0</v>
      </c>
      <c r="AA304" s="72">
        <v>6.69</v>
      </c>
    </row>
    <row r="305" spans="1:27" ht="16.5" hidden="1">
      <c r="A305" s="17">
        <v>101</v>
      </c>
      <c r="B305" s="87" t="s">
        <v>1244</v>
      </c>
      <c r="C305" s="54" t="s">
        <v>1094</v>
      </c>
      <c r="D305" s="26">
        <v>13.83</v>
      </c>
      <c r="E305" s="21"/>
      <c r="F305" s="21">
        <f t="shared" si="33"/>
        <v>0</v>
      </c>
      <c r="G305" s="21"/>
      <c r="H305" s="21">
        <f t="shared" si="34"/>
        <v>0</v>
      </c>
      <c r="I305" s="21"/>
      <c r="J305" s="143">
        <f t="shared" si="35"/>
        <v>0</v>
      </c>
      <c r="K305" s="143"/>
      <c r="L305" s="143">
        <f t="shared" si="36"/>
        <v>0</v>
      </c>
      <c r="M305" s="149">
        <f t="shared" si="37"/>
        <v>0</v>
      </c>
      <c r="N305" s="15">
        <f t="shared" si="38"/>
        <v>0</v>
      </c>
      <c r="AA305" s="72">
        <v>7.356000000000001</v>
      </c>
    </row>
    <row r="306" spans="1:14" ht="16.5" hidden="1">
      <c r="A306" s="17">
        <v>102</v>
      </c>
      <c r="B306" s="88" t="s">
        <v>1257</v>
      </c>
      <c r="C306" s="54" t="s">
        <v>1094</v>
      </c>
      <c r="D306" s="26">
        <v>27.07</v>
      </c>
      <c r="E306" s="21"/>
      <c r="F306" s="21">
        <f t="shared" si="33"/>
        <v>0</v>
      </c>
      <c r="G306" s="21"/>
      <c r="H306" s="21">
        <f t="shared" si="34"/>
        <v>0</v>
      </c>
      <c r="I306" s="21"/>
      <c r="J306" s="143">
        <f t="shared" si="35"/>
        <v>0</v>
      </c>
      <c r="K306" s="143"/>
      <c r="L306" s="143">
        <f t="shared" si="36"/>
        <v>0</v>
      </c>
      <c r="M306" s="149">
        <f t="shared" si="37"/>
        <v>0</v>
      </c>
      <c r="N306" s="15">
        <f t="shared" si="38"/>
        <v>0</v>
      </c>
    </row>
    <row r="307" spans="1:14" ht="16.5" hidden="1">
      <c r="A307" s="17">
        <v>103</v>
      </c>
      <c r="B307" s="88" t="s">
        <v>1258</v>
      </c>
      <c r="C307" s="54" t="s">
        <v>1094</v>
      </c>
      <c r="D307" s="26">
        <v>30.73</v>
      </c>
      <c r="E307" s="21"/>
      <c r="F307" s="21">
        <f t="shared" si="33"/>
        <v>0</v>
      </c>
      <c r="G307" s="21"/>
      <c r="H307" s="21">
        <f t="shared" si="34"/>
        <v>0</v>
      </c>
      <c r="I307" s="21"/>
      <c r="J307" s="143">
        <f t="shared" si="35"/>
        <v>0</v>
      </c>
      <c r="K307" s="143"/>
      <c r="L307" s="143">
        <f t="shared" si="36"/>
        <v>0</v>
      </c>
      <c r="M307" s="149">
        <f t="shared" si="37"/>
        <v>0</v>
      </c>
      <c r="N307" s="15">
        <f t="shared" si="38"/>
        <v>0</v>
      </c>
    </row>
    <row r="308" spans="1:14" ht="16.5" hidden="1">
      <c r="A308" s="17">
        <v>104</v>
      </c>
      <c r="B308" s="88" t="s">
        <v>1259</v>
      </c>
      <c r="C308" s="54" t="s">
        <v>1094</v>
      </c>
      <c r="D308" s="26">
        <v>32.92</v>
      </c>
      <c r="E308" s="21"/>
      <c r="F308" s="21">
        <f t="shared" si="33"/>
        <v>0</v>
      </c>
      <c r="G308" s="21"/>
      <c r="H308" s="21">
        <f t="shared" si="34"/>
        <v>0</v>
      </c>
      <c r="I308" s="21"/>
      <c r="J308" s="143">
        <f t="shared" si="35"/>
        <v>0</v>
      </c>
      <c r="K308" s="143"/>
      <c r="L308" s="143">
        <f t="shared" si="36"/>
        <v>0</v>
      </c>
      <c r="M308" s="149">
        <f t="shared" si="37"/>
        <v>0</v>
      </c>
      <c r="N308" s="15">
        <f t="shared" si="38"/>
        <v>0</v>
      </c>
    </row>
    <row r="309" spans="1:14" ht="16.5" hidden="1">
      <c r="A309" s="17">
        <v>105</v>
      </c>
      <c r="B309" s="88" t="s">
        <v>1260</v>
      </c>
      <c r="C309" s="54" t="s">
        <v>1094</v>
      </c>
      <c r="D309" s="26">
        <v>42.06</v>
      </c>
      <c r="E309" s="21"/>
      <c r="F309" s="21">
        <f t="shared" si="33"/>
        <v>0</v>
      </c>
      <c r="G309" s="21"/>
      <c r="H309" s="21">
        <f t="shared" si="34"/>
        <v>0</v>
      </c>
      <c r="I309" s="21"/>
      <c r="J309" s="143">
        <f t="shared" si="35"/>
        <v>0</v>
      </c>
      <c r="K309" s="143"/>
      <c r="L309" s="143">
        <f t="shared" si="36"/>
        <v>0</v>
      </c>
      <c r="M309" s="149">
        <f t="shared" si="37"/>
        <v>0</v>
      </c>
      <c r="N309" s="15">
        <f t="shared" si="38"/>
        <v>0</v>
      </c>
    </row>
    <row r="310" spans="1:14" ht="16.5" hidden="1">
      <c r="A310" s="17">
        <v>106</v>
      </c>
      <c r="B310" s="88" t="s">
        <v>1261</v>
      </c>
      <c r="C310" s="54" t="s">
        <v>1094</v>
      </c>
      <c r="D310" s="26">
        <v>30.36</v>
      </c>
      <c r="E310" s="21"/>
      <c r="F310" s="21">
        <f t="shared" si="33"/>
        <v>0</v>
      </c>
      <c r="G310" s="21"/>
      <c r="H310" s="21">
        <f t="shared" si="34"/>
        <v>0</v>
      </c>
      <c r="I310" s="21"/>
      <c r="J310" s="143">
        <f t="shared" si="35"/>
        <v>0</v>
      </c>
      <c r="K310" s="143"/>
      <c r="L310" s="143">
        <f t="shared" si="36"/>
        <v>0</v>
      </c>
      <c r="M310" s="149">
        <f t="shared" si="37"/>
        <v>0</v>
      </c>
      <c r="N310" s="15">
        <f t="shared" si="38"/>
        <v>0</v>
      </c>
    </row>
    <row r="311" spans="1:14" ht="16.5" hidden="1">
      <c r="A311" s="17">
        <v>107</v>
      </c>
      <c r="B311" s="88" t="s">
        <v>1262</v>
      </c>
      <c r="C311" s="54" t="s">
        <v>1094</v>
      </c>
      <c r="D311" s="26">
        <v>31.82</v>
      </c>
      <c r="E311" s="21"/>
      <c r="F311" s="21">
        <f t="shared" si="33"/>
        <v>0</v>
      </c>
      <c r="G311" s="21"/>
      <c r="H311" s="21">
        <f t="shared" si="34"/>
        <v>0</v>
      </c>
      <c r="I311" s="21"/>
      <c r="J311" s="143">
        <f t="shared" si="35"/>
        <v>0</v>
      </c>
      <c r="K311" s="143"/>
      <c r="L311" s="143">
        <f t="shared" si="36"/>
        <v>0</v>
      </c>
      <c r="M311" s="149">
        <f t="shared" si="37"/>
        <v>0</v>
      </c>
      <c r="N311" s="15">
        <f t="shared" si="38"/>
        <v>0</v>
      </c>
    </row>
    <row r="312" spans="1:14" ht="16.5" hidden="1">
      <c r="A312" s="17">
        <v>108</v>
      </c>
      <c r="B312" s="88" t="s">
        <v>1263</v>
      </c>
      <c r="C312" s="54" t="s">
        <v>1094</v>
      </c>
      <c r="D312" s="26">
        <v>38.41</v>
      </c>
      <c r="E312" s="21"/>
      <c r="F312" s="21">
        <f t="shared" si="33"/>
        <v>0</v>
      </c>
      <c r="G312" s="21"/>
      <c r="H312" s="21">
        <f t="shared" si="34"/>
        <v>0</v>
      </c>
      <c r="I312" s="21"/>
      <c r="J312" s="143">
        <f t="shared" si="35"/>
        <v>0</v>
      </c>
      <c r="K312" s="143"/>
      <c r="L312" s="143">
        <f t="shared" si="36"/>
        <v>0</v>
      </c>
      <c r="M312" s="149">
        <f t="shared" si="37"/>
        <v>0</v>
      </c>
      <c r="N312" s="15">
        <f t="shared" si="38"/>
        <v>0</v>
      </c>
    </row>
    <row r="313" spans="1:14" ht="16.5" hidden="1">
      <c r="A313" s="17">
        <v>109</v>
      </c>
      <c r="B313" s="88" t="s">
        <v>1264</v>
      </c>
      <c r="C313" s="54" t="s">
        <v>1094</v>
      </c>
      <c r="D313" s="26">
        <v>45.72</v>
      </c>
      <c r="E313" s="21"/>
      <c r="F313" s="21">
        <f t="shared" si="33"/>
        <v>0</v>
      </c>
      <c r="G313" s="21"/>
      <c r="H313" s="21">
        <f t="shared" si="34"/>
        <v>0</v>
      </c>
      <c r="I313" s="21"/>
      <c r="J313" s="143">
        <f t="shared" si="35"/>
        <v>0</v>
      </c>
      <c r="K313" s="143"/>
      <c r="L313" s="143">
        <f t="shared" si="36"/>
        <v>0</v>
      </c>
      <c r="M313" s="149">
        <f t="shared" si="37"/>
        <v>0</v>
      </c>
      <c r="N313" s="15">
        <f t="shared" si="38"/>
        <v>0</v>
      </c>
    </row>
    <row r="314" spans="1:14" ht="16.5" hidden="1">
      <c r="A314" s="17">
        <v>110</v>
      </c>
      <c r="B314" s="88" t="s">
        <v>1265</v>
      </c>
      <c r="C314" s="54" t="s">
        <v>1094</v>
      </c>
      <c r="D314" s="26">
        <v>26.7</v>
      </c>
      <c r="E314" s="21"/>
      <c r="F314" s="21">
        <f t="shared" si="33"/>
        <v>0</v>
      </c>
      <c r="G314" s="21"/>
      <c r="H314" s="21">
        <f t="shared" si="34"/>
        <v>0</v>
      </c>
      <c r="I314" s="21"/>
      <c r="J314" s="143">
        <f t="shared" si="35"/>
        <v>0</v>
      </c>
      <c r="K314" s="143"/>
      <c r="L314" s="143">
        <f t="shared" si="36"/>
        <v>0</v>
      </c>
      <c r="M314" s="149">
        <f t="shared" si="37"/>
        <v>0</v>
      </c>
      <c r="N314" s="15">
        <f t="shared" si="38"/>
        <v>0</v>
      </c>
    </row>
    <row r="315" spans="1:14" ht="16.5" hidden="1">
      <c r="A315" s="17">
        <v>111</v>
      </c>
      <c r="B315" s="88" t="s">
        <v>1266</v>
      </c>
      <c r="C315" s="54" t="s">
        <v>1094</v>
      </c>
      <c r="D315" s="26">
        <v>28.9</v>
      </c>
      <c r="E315" s="21"/>
      <c r="F315" s="21">
        <f t="shared" si="33"/>
        <v>0</v>
      </c>
      <c r="G315" s="21"/>
      <c r="H315" s="21">
        <f t="shared" si="34"/>
        <v>0</v>
      </c>
      <c r="I315" s="21"/>
      <c r="J315" s="143">
        <f t="shared" si="35"/>
        <v>0</v>
      </c>
      <c r="K315" s="143"/>
      <c r="L315" s="143">
        <f t="shared" si="36"/>
        <v>0</v>
      </c>
      <c r="M315" s="149">
        <f t="shared" si="37"/>
        <v>0</v>
      </c>
      <c r="N315" s="15">
        <f t="shared" si="38"/>
        <v>0</v>
      </c>
    </row>
    <row r="316" spans="1:14" ht="16.5" hidden="1">
      <c r="A316" s="17">
        <v>112</v>
      </c>
      <c r="B316" s="88" t="s">
        <v>1267</v>
      </c>
      <c r="C316" s="54" t="s">
        <v>1094</v>
      </c>
      <c r="D316" s="26">
        <v>34.02</v>
      </c>
      <c r="E316" s="21"/>
      <c r="F316" s="21">
        <f t="shared" si="33"/>
        <v>0</v>
      </c>
      <c r="G316" s="21"/>
      <c r="H316" s="21">
        <f t="shared" si="34"/>
        <v>0</v>
      </c>
      <c r="I316" s="21"/>
      <c r="J316" s="143">
        <f t="shared" si="35"/>
        <v>0</v>
      </c>
      <c r="K316" s="143"/>
      <c r="L316" s="143">
        <f t="shared" si="36"/>
        <v>0</v>
      </c>
      <c r="M316" s="149">
        <f t="shared" si="37"/>
        <v>0</v>
      </c>
      <c r="N316" s="15">
        <f t="shared" si="38"/>
        <v>0</v>
      </c>
    </row>
    <row r="317" spans="1:14" ht="16.5" hidden="1">
      <c r="A317" s="17">
        <v>113</v>
      </c>
      <c r="B317" s="88" t="s">
        <v>1268</v>
      </c>
      <c r="C317" s="54" t="s">
        <v>1094</v>
      </c>
      <c r="D317" s="26">
        <v>42.06</v>
      </c>
      <c r="E317" s="21"/>
      <c r="F317" s="21">
        <f t="shared" si="33"/>
        <v>0</v>
      </c>
      <c r="G317" s="21"/>
      <c r="H317" s="21">
        <f t="shared" si="34"/>
        <v>0</v>
      </c>
      <c r="I317" s="21"/>
      <c r="J317" s="143">
        <f t="shared" si="35"/>
        <v>0</v>
      </c>
      <c r="K317" s="143"/>
      <c r="L317" s="143">
        <f t="shared" si="36"/>
        <v>0</v>
      </c>
      <c r="M317" s="149">
        <f t="shared" si="37"/>
        <v>0</v>
      </c>
      <c r="N317" s="15">
        <f t="shared" si="38"/>
        <v>0</v>
      </c>
    </row>
    <row r="318" spans="1:14" ht="16.5" hidden="1">
      <c r="A318" s="17">
        <v>114</v>
      </c>
      <c r="B318" s="88" t="s">
        <v>1269</v>
      </c>
      <c r="C318" s="54" t="s">
        <v>1094</v>
      </c>
      <c r="D318" s="26">
        <v>43.89</v>
      </c>
      <c r="E318" s="21"/>
      <c r="F318" s="21">
        <f t="shared" si="33"/>
        <v>0</v>
      </c>
      <c r="G318" s="21"/>
      <c r="H318" s="21">
        <f t="shared" si="34"/>
        <v>0</v>
      </c>
      <c r="I318" s="21"/>
      <c r="J318" s="143">
        <f t="shared" si="35"/>
        <v>0</v>
      </c>
      <c r="K318" s="143"/>
      <c r="L318" s="143">
        <f t="shared" si="36"/>
        <v>0</v>
      </c>
      <c r="M318" s="149">
        <f t="shared" si="37"/>
        <v>0</v>
      </c>
      <c r="N318" s="15">
        <f t="shared" si="38"/>
        <v>0</v>
      </c>
    </row>
    <row r="319" spans="1:14" ht="16.5" hidden="1">
      <c r="A319" s="17">
        <v>115</v>
      </c>
      <c r="B319" s="88" t="s">
        <v>1270</v>
      </c>
      <c r="C319" s="54" t="s">
        <v>1094</v>
      </c>
      <c r="D319" s="26">
        <v>50.48</v>
      </c>
      <c r="E319" s="21"/>
      <c r="F319" s="21">
        <f t="shared" si="33"/>
        <v>0</v>
      </c>
      <c r="G319" s="21"/>
      <c r="H319" s="21">
        <f t="shared" si="34"/>
        <v>0</v>
      </c>
      <c r="I319" s="21"/>
      <c r="J319" s="143">
        <f t="shared" si="35"/>
        <v>0</v>
      </c>
      <c r="K319" s="143"/>
      <c r="L319" s="143">
        <f t="shared" si="36"/>
        <v>0</v>
      </c>
      <c r="M319" s="149">
        <f t="shared" si="37"/>
        <v>0</v>
      </c>
      <c r="N319" s="15">
        <f t="shared" si="38"/>
        <v>0</v>
      </c>
    </row>
    <row r="320" spans="1:14" ht="16.5" hidden="1">
      <c r="A320" s="17">
        <v>116</v>
      </c>
      <c r="B320" s="88" t="s">
        <v>1271</v>
      </c>
      <c r="C320" s="54" t="s">
        <v>1094</v>
      </c>
      <c r="D320" s="26">
        <v>20.3</v>
      </c>
      <c r="E320" s="21"/>
      <c r="F320" s="21">
        <f t="shared" si="33"/>
        <v>0</v>
      </c>
      <c r="G320" s="21"/>
      <c r="H320" s="21">
        <f t="shared" si="34"/>
        <v>0</v>
      </c>
      <c r="I320" s="21"/>
      <c r="J320" s="143">
        <f t="shared" si="35"/>
        <v>0</v>
      </c>
      <c r="K320" s="143"/>
      <c r="L320" s="143">
        <f t="shared" si="36"/>
        <v>0</v>
      </c>
      <c r="M320" s="149">
        <f t="shared" si="37"/>
        <v>0</v>
      </c>
      <c r="N320" s="15">
        <f t="shared" si="38"/>
        <v>0</v>
      </c>
    </row>
    <row r="321" spans="1:14" ht="16.5" hidden="1">
      <c r="A321" s="17">
        <v>117</v>
      </c>
      <c r="B321" s="88" t="s">
        <v>1272</v>
      </c>
      <c r="C321" s="54" t="s">
        <v>1094</v>
      </c>
      <c r="D321" s="26">
        <v>23.05</v>
      </c>
      <c r="E321" s="21"/>
      <c r="F321" s="21">
        <f t="shared" si="33"/>
        <v>0</v>
      </c>
      <c r="G321" s="21"/>
      <c r="H321" s="21">
        <f t="shared" si="34"/>
        <v>0</v>
      </c>
      <c r="I321" s="21"/>
      <c r="J321" s="143">
        <f t="shared" si="35"/>
        <v>0</v>
      </c>
      <c r="K321" s="143"/>
      <c r="L321" s="143">
        <f t="shared" si="36"/>
        <v>0</v>
      </c>
      <c r="M321" s="149">
        <f t="shared" si="37"/>
        <v>0</v>
      </c>
      <c r="N321" s="15">
        <f t="shared" si="38"/>
        <v>0</v>
      </c>
    </row>
    <row r="322" spans="1:14" ht="16.5" hidden="1">
      <c r="A322" s="17">
        <v>118</v>
      </c>
      <c r="B322" s="88" t="s">
        <v>1273</v>
      </c>
      <c r="C322" s="54" t="s">
        <v>1094</v>
      </c>
      <c r="D322" s="26">
        <v>24.69</v>
      </c>
      <c r="E322" s="21"/>
      <c r="F322" s="21">
        <f t="shared" si="33"/>
        <v>0</v>
      </c>
      <c r="G322" s="21"/>
      <c r="H322" s="21">
        <f t="shared" si="34"/>
        <v>0</v>
      </c>
      <c r="I322" s="21"/>
      <c r="J322" s="143">
        <f t="shared" si="35"/>
        <v>0</v>
      </c>
      <c r="K322" s="143"/>
      <c r="L322" s="143">
        <f t="shared" si="36"/>
        <v>0</v>
      </c>
      <c r="M322" s="149">
        <f t="shared" si="37"/>
        <v>0</v>
      </c>
      <c r="N322" s="15">
        <f t="shared" si="38"/>
        <v>0</v>
      </c>
    </row>
    <row r="323" spans="1:14" ht="16.5" hidden="1">
      <c r="A323" s="17">
        <v>119</v>
      </c>
      <c r="B323" s="88" t="s">
        <v>1274</v>
      </c>
      <c r="C323" s="54" t="s">
        <v>1094</v>
      </c>
      <c r="D323" s="26">
        <v>31.55</v>
      </c>
      <c r="E323" s="21"/>
      <c r="F323" s="21">
        <f t="shared" si="33"/>
        <v>0</v>
      </c>
      <c r="G323" s="21"/>
      <c r="H323" s="21">
        <f t="shared" si="34"/>
        <v>0</v>
      </c>
      <c r="I323" s="21"/>
      <c r="J323" s="143">
        <f t="shared" si="35"/>
        <v>0</v>
      </c>
      <c r="K323" s="143"/>
      <c r="L323" s="143">
        <f t="shared" si="36"/>
        <v>0</v>
      </c>
      <c r="M323" s="149">
        <f t="shared" si="37"/>
        <v>0</v>
      </c>
      <c r="N323" s="15">
        <f t="shared" si="38"/>
        <v>0</v>
      </c>
    </row>
    <row r="324" spans="1:14" ht="16.5" hidden="1">
      <c r="A324" s="17">
        <v>120</v>
      </c>
      <c r="B324" s="88" t="s">
        <v>1275</v>
      </c>
      <c r="C324" s="54" t="s">
        <v>1094</v>
      </c>
      <c r="D324" s="26">
        <v>22.77</v>
      </c>
      <c r="E324" s="21"/>
      <c r="F324" s="21">
        <f t="shared" si="33"/>
        <v>0</v>
      </c>
      <c r="G324" s="21"/>
      <c r="H324" s="21">
        <f t="shared" si="34"/>
        <v>0</v>
      </c>
      <c r="I324" s="21"/>
      <c r="J324" s="143">
        <f t="shared" si="35"/>
        <v>0</v>
      </c>
      <c r="K324" s="143"/>
      <c r="L324" s="143">
        <f t="shared" si="36"/>
        <v>0</v>
      </c>
      <c r="M324" s="149">
        <f t="shared" si="37"/>
        <v>0</v>
      </c>
      <c r="N324" s="15">
        <f t="shared" si="38"/>
        <v>0</v>
      </c>
    </row>
    <row r="325" spans="1:14" ht="16.5" hidden="1">
      <c r="A325" s="17">
        <v>121</v>
      </c>
      <c r="B325" s="88" t="s">
        <v>1276</v>
      </c>
      <c r="C325" s="54" t="s">
        <v>1094</v>
      </c>
      <c r="D325" s="26">
        <v>23.87</v>
      </c>
      <c r="E325" s="21"/>
      <c r="F325" s="21">
        <f t="shared" si="33"/>
        <v>0</v>
      </c>
      <c r="G325" s="21"/>
      <c r="H325" s="21">
        <f t="shared" si="34"/>
        <v>0</v>
      </c>
      <c r="I325" s="21"/>
      <c r="J325" s="143">
        <f t="shared" si="35"/>
        <v>0</v>
      </c>
      <c r="K325" s="143"/>
      <c r="L325" s="143">
        <f t="shared" si="36"/>
        <v>0</v>
      </c>
      <c r="M325" s="149">
        <f t="shared" si="37"/>
        <v>0</v>
      </c>
      <c r="N325" s="15">
        <f t="shared" si="38"/>
        <v>0</v>
      </c>
    </row>
    <row r="326" spans="1:14" ht="16.5" hidden="1">
      <c r="A326" s="17">
        <v>122</v>
      </c>
      <c r="B326" s="88" t="s">
        <v>1277</v>
      </c>
      <c r="C326" s="54" t="s">
        <v>1094</v>
      </c>
      <c r="D326" s="26">
        <v>28.81</v>
      </c>
      <c r="E326" s="21"/>
      <c r="F326" s="21">
        <f t="shared" si="33"/>
        <v>0</v>
      </c>
      <c r="G326" s="21"/>
      <c r="H326" s="21">
        <f t="shared" si="34"/>
        <v>0</v>
      </c>
      <c r="I326" s="21"/>
      <c r="J326" s="143">
        <f t="shared" si="35"/>
        <v>0</v>
      </c>
      <c r="K326" s="143"/>
      <c r="L326" s="143">
        <f t="shared" si="36"/>
        <v>0</v>
      </c>
      <c r="M326" s="149">
        <f t="shared" si="37"/>
        <v>0</v>
      </c>
      <c r="N326" s="15">
        <f t="shared" si="38"/>
        <v>0</v>
      </c>
    </row>
    <row r="327" spans="1:14" ht="16.5" hidden="1">
      <c r="A327" s="17">
        <v>123</v>
      </c>
      <c r="B327" s="88" t="s">
        <v>1278</v>
      </c>
      <c r="C327" s="54" t="s">
        <v>1094</v>
      </c>
      <c r="D327" s="26">
        <v>34.29</v>
      </c>
      <c r="E327" s="21"/>
      <c r="F327" s="21">
        <f t="shared" si="33"/>
        <v>0</v>
      </c>
      <c r="G327" s="21"/>
      <c r="H327" s="21">
        <f t="shared" si="34"/>
        <v>0</v>
      </c>
      <c r="I327" s="21"/>
      <c r="J327" s="143">
        <f t="shared" si="35"/>
        <v>0</v>
      </c>
      <c r="K327" s="143"/>
      <c r="L327" s="143">
        <f t="shared" si="36"/>
        <v>0</v>
      </c>
      <c r="M327" s="149">
        <f t="shared" si="37"/>
        <v>0</v>
      </c>
      <c r="N327" s="15">
        <f t="shared" si="38"/>
        <v>0</v>
      </c>
    </row>
    <row r="328" spans="1:14" ht="16.5" hidden="1">
      <c r="A328" s="17">
        <v>124</v>
      </c>
      <c r="B328" s="88" t="s">
        <v>1279</v>
      </c>
      <c r="C328" s="54" t="s">
        <v>1094</v>
      </c>
      <c r="D328" s="26">
        <v>20.03</v>
      </c>
      <c r="E328" s="21"/>
      <c r="F328" s="21">
        <f t="shared" si="33"/>
        <v>0</v>
      </c>
      <c r="G328" s="21"/>
      <c r="H328" s="21">
        <f t="shared" si="34"/>
        <v>0</v>
      </c>
      <c r="I328" s="21"/>
      <c r="J328" s="143">
        <f t="shared" si="35"/>
        <v>0</v>
      </c>
      <c r="K328" s="143"/>
      <c r="L328" s="143">
        <f t="shared" si="36"/>
        <v>0</v>
      </c>
      <c r="M328" s="149">
        <f t="shared" si="37"/>
        <v>0</v>
      </c>
      <c r="N328" s="15">
        <f t="shared" si="38"/>
        <v>0</v>
      </c>
    </row>
    <row r="329" spans="1:14" ht="16.5" hidden="1">
      <c r="A329" s="17">
        <v>125</v>
      </c>
      <c r="B329" s="88" t="s">
        <v>1280</v>
      </c>
      <c r="C329" s="54" t="s">
        <v>1094</v>
      </c>
      <c r="D329" s="26">
        <v>21.68</v>
      </c>
      <c r="E329" s="21"/>
      <c r="F329" s="21">
        <f t="shared" si="33"/>
        <v>0</v>
      </c>
      <c r="G329" s="21"/>
      <c r="H329" s="21">
        <f t="shared" si="34"/>
        <v>0</v>
      </c>
      <c r="I329" s="21"/>
      <c r="J329" s="143">
        <f t="shared" si="35"/>
        <v>0</v>
      </c>
      <c r="K329" s="143"/>
      <c r="L329" s="143">
        <f t="shared" si="36"/>
        <v>0</v>
      </c>
      <c r="M329" s="149">
        <f t="shared" si="37"/>
        <v>0</v>
      </c>
      <c r="N329" s="15">
        <f t="shared" si="38"/>
        <v>0</v>
      </c>
    </row>
    <row r="330" spans="1:14" ht="16.5" hidden="1">
      <c r="A330" s="17">
        <v>126</v>
      </c>
      <c r="B330" s="88" t="s">
        <v>1281</v>
      </c>
      <c r="C330" s="54" t="s">
        <v>1094</v>
      </c>
      <c r="D330" s="26">
        <v>25.52</v>
      </c>
      <c r="E330" s="21"/>
      <c r="F330" s="21">
        <f t="shared" si="33"/>
        <v>0</v>
      </c>
      <c r="G330" s="21"/>
      <c r="H330" s="21">
        <f t="shared" si="34"/>
        <v>0</v>
      </c>
      <c r="I330" s="21"/>
      <c r="J330" s="143">
        <f t="shared" si="35"/>
        <v>0</v>
      </c>
      <c r="K330" s="143"/>
      <c r="L330" s="143">
        <f t="shared" si="36"/>
        <v>0</v>
      </c>
      <c r="M330" s="149">
        <f t="shared" si="37"/>
        <v>0</v>
      </c>
      <c r="N330" s="15">
        <f t="shared" si="38"/>
        <v>0</v>
      </c>
    </row>
    <row r="331" spans="1:14" ht="16.5" hidden="1">
      <c r="A331" s="17">
        <v>127</v>
      </c>
      <c r="B331" s="88" t="s">
        <v>1282</v>
      </c>
      <c r="C331" s="54" t="s">
        <v>1094</v>
      </c>
      <c r="D331" s="26">
        <v>31.55</v>
      </c>
      <c r="E331" s="21"/>
      <c r="F331" s="21">
        <f t="shared" si="33"/>
        <v>0</v>
      </c>
      <c r="G331" s="21"/>
      <c r="H331" s="21">
        <f t="shared" si="34"/>
        <v>0</v>
      </c>
      <c r="I331" s="21"/>
      <c r="J331" s="143">
        <f t="shared" si="35"/>
        <v>0</v>
      </c>
      <c r="K331" s="143"/>
      <c r="L331" s="143">
        <f t="shared" si="36"/>
        <v>0</v>
      </c>
      <c r="M331" s="149">
        <f t="shared" si="37"/>
        <v>0</v>
      </c>
      <c r="N331" s="15">
        <f t="shared" si="38"/>
        <v>0</v>
      </c>
    </row>
    <row r="332" spans="1:14" ht="16.5" hidden="1">
      <c r="A332" s="17">
        <v>128</v>
      </c>
      <c r="B332" s="88" t="s">
        <v>1283</v>
      </c>
      <c r="C332" s="54" t="s">
        <v>1094</v>
      </c>
      <c r="D332" s="26">
        <v>32.92</v>
      </c>
      <c r="E332" s="21"/>
      <c r="F332" s="21">
        <f t="shared" si="33"/>
        <v>0</v>
      </c>
      <c r="G332" s="21"/>
      <c r="H332" s="21">
        <f t="shared" si="34"/>
        <v>0</v>
      </c>
      <c r="I332" s="21"/>
      <c r="J332" s="143">
        <f t="shared" si="35"/>
        <v>0</v>
      </c>
      <c r="K332" s="143"/>
      <c r="L332" s="143">
        <f t="shared" si="36"/>
        <v>0</v>
      </c>
      <c r="M332" s="149">
        <f t="shared" si="37"/>
        <v>0</v>
      </c>
      <c r="N332" s="15">
        <f t="shared" si="38"/>
        <v>0</v>
      </c>
    </row>
    <row r="333" spans="1:14" ht="16.5" hidden="1">
      <c r="A333" s="17">
        <v>129</v>
      </c>
      <c r="B333" s="88" t="s">
        <v>1284</v>
      </c>
      <c r="C333" s="54" t="s">
        <v>1094</v>
      </c>
      <c r="D333" s="26">
        <v>37.86</v>
      </c>
      <c r="E333" s="21"/>
      <c r="F333" s="21">
        <f aca="true" t="shared" si="39" ref="F333:F396">E333*D333</f>
        <v>0</v>
      </c>
      <c r="G333" s="21"/>
      <c r="H333" s="21">
        <f aca="true" t="shared" si="40" ref="H333:H396">G333*D333</f>
        <v>0</v>
      </c>
      <c r="I333" s="21"/>
      <c r="J333" s="143">
        <f aca="true" t="shared" si="41" ref="J333:J396">I333*D333</f>
        <v>0</v>
      </c>
      <c r="K333" s="143"/>
      <c r="L333" s="143">
        <f t="shared" si="36"/>
        <v>0</v>
      </c>
      <c r="M333" s="149">
        <f t="shared" si="37"/>
        <v>0</v>
      </c>
      <c r="N333" s="15">
        <f t="shared" si="38"/>
        <v>0</v>
      </c>
    </row>
    <row r="334" spans="1:14" ht="16.5" hidden="1">
      <c r="A334" s="17">
        <v>130</v>
      </c>
      <c r="B334" s="88" t="s">
        <v>1309</v>
      </c>
      <c r="C334" s="54" t="s">
        <v>1094</v>
      </c>
      <c r="D334" s="26">
        <v>21.66</v>
      </c>
      <c r="E334" s="21"/>
      <c r="F334" s="21">
        <f t="shared" si="39"/>
        <v>0</v>
      </c>
      <c r="G334" s="21"/>
      <c r="H334" s="21">
        <f t="shared" si="40"/>
        <v>0</v>
      </c>
      <c r="I334" s="21"/>
      <c r="J334" s="143">
        <f t="shared" si="41"/>
        <v>0</v>
      </c>
      <c r="K334" s="143"/>
      <c r="L334" s="143">
        <f aca="true" t="shared" si="42" ref="L334:L397">K334*D334</f>
        <v>0</v>
      </c>
      <c r="M334" s="149">
        <f aca="true" t="shared" si="43" ref="M334:M397">E334+G334+I334+K334</f>
        <v>0</v>
      </c>
      <c r="N334" s="15">
        <f aca="true" t="shared" si="44" ref="N334:N397">D334*M334</f>
        <v>0</v>
      </c>
    </row>
    <row r="335" spans="1:14" ht="16.5" hidden="1">
      <c r="A335" s="17">
        <v>131</v>
      </c>
      <c r="B335" s="88" t="s">
        <v>1310</v>
      </c>
      <c r="C335" s="54" t="s">
        <v>1094</v>
      </c>
      <c r="D335" s="26">
        <v>24.58</v>
      </c>
      <c r="E335" s="21"/>
      <c r="F335" s="21">
        <f t="shared" si="39"/>
        <v>0</v>
      </c>
      <c r="G335" s="21"/>
      <c r="H335" s="21">
        <f t="shared" si="40"/>
        <v>0</v>
      </c>
      <c r="I335" s="21"/>
      <c r="J335" s="143">
        <f t="shared" si="41"/>
        <v>0</v>
      </c>
      <c r="K335" s="143"/>
      <c r="L335" s="143">
        <f t="shared" si="42"/>
        <v>0</v>
      </c>
      <c r="M335" s="149">
        <f t="shared" si="43"/>
        <v>0</v>
      </c>
      <c r="N335" s="15">
        <f t="shared" si="44"/>
        <v>0</v>
      </c>
    </row>
    <row r="336" spans="1:14" ht="16.5" hidden="1">
      <c r="A336" s="17">
        <v>132</v>
      </c>
      <c r="B336" s="88" t="s">
        <v>1311</v>
      </c>
      <c r="C336" s="54" t="s">
        <v>1094</v>
      </c>
      <c r="D336" s="26">
        <v>26.34</v>
      </c>
      <c r="E336" s="21"/>
      <c r="F336" s="21">
        <f t="shared" si="39"/>
        <v>0</v>
      </c>
      <c r="G336" s="21"/>
      <c r="H336" s="21">
        <f t="shared" si="40"/>
        <v>0</v>
      </c>
      <c r="I336" s="21"/>
      <c r="J336" s="143">
        <f t="shared" si="41"/>
        <v>0</v>
      </c>
      <c r="K336" s="143"/>
      <c r="L336" s="143">
        <f t="shared" si="42"/>
        <v>0</v>
      </c>
      <c r="M336" s="149">
        <f t="shared" si="43"/>
        <v>0</v>
      </c>
      <c r="N336" s="15">
        <f t="shared" si="44"/>
        <v>0</v>
      </c>
    </row>
    <row r="337" spans="1:14" ht="16.5" hidden="1">
      <c r="A337" s="17">
        <v>133</v>
      </c>
      <c r="B337" s="88" t="s">
        <v>1312</v>
      </c>
      <c r="C337" s="54" t="s">
        <v>1094</v>
      </c>
      <c r="D337" s="26">
        <v>33.65</v>
      </c>
      <c r="E337" s="21"/>
      <c r="F337" s="21">
        <f t="shared" si="39"/>
        <v>0</v>
      </c>
      <c r="G337" s="21"/>
      <c r="H337" s="21">
        <f t="shared" si="40"/>
        <v>0</v>
      </c>
      <c r="I337" s="21"/>
      <c r="J337" s="143">
        <f t="shared" si="41"/>
        <v>0</v>
      </c>
      <c r="K337" s="143"/>
      <c r="L337" s="143">
        <f t="shared" si="42"/>
        <v>0</v>
      </c>
      <c r="M337" s="149">
        <f t="shared" si="43"/>
        <v>0</v>
      </c>
      <c r="N337" s="15">
        <f t="shared" si="44"/>
        <v>0</v>
      </c>
    </row>
    <row r="338" spans="1:14" ht="16.5" hidden="1">
      <c r="A338" s="17">
        <v>134</v>
      </c>
      <c r="B338" s="88" t="s">
        <v>1313</v>
      </c>
      <c r="C338" s="54" t="s">
        <v>1094</v>
      </c>
      <c r="D338" s="26">
        <v>24.29</v>
      </c>
      <c r="E338" s="21"/>
      <c r="F338" s="21">
        <f t="shared" si="39"/>
        <v>0</v>
      </c>
      <c r="G338" s="21"/>
      <c r="H338" s="21">
        <f t="shared" si="40"/>
        <v>0</v>
      </c>
      <c r="I338" s="21"/>
      <c r="J338" s="143">
        <f t="shared" si="41"/>
        <v>0</v>
      </c>
      <c r="K338" s="143"/>
      <c r="L338" s="143">
        <f t="shared" si="42"/>
        <v>0</v>
      </c>
      <c r="M338" s="149">
        <f t="shared" si="43"/>
        <v>0</v>
      </c>
      <c r="N338" s="15">
        <f t="shared" si="44"/>
        <v>0</v>
      </c>
    </row>
    <row r="339" spans="1:14" ht="16.5" hidden="1">
      <c r="A339" s="17">
        <v>135</v>
      </c>
      <c r="B339" s="88" t="s">
        <v>1314</v>
      </c>
      <c r="C339" s="54" t="s">
        <v>1094</v>
      </c>
      <c r="D339" s="26">
        <v>25.46</v>
      </c>
      <c r="E339" s="21"/>
      <c r="F339" s="21">
        <f t="shared" si="39"/>
        <v>0</v>
      </c>
      <c r="G339" s="21"/>
      <c r="H339" s="21">
        <f t="shared" si="40"/>
        <v>0</v>
      </c>
      <c r="I339" s="21"/>
      <c r="J339" s="143">
        <f t="shared" si="41"/>
        <v>0</v>
      </c>
      <c r="K339" s="143"/>
      <c r="L339" s="143">
        <f t="shared" si="42"/>
        <v>0</v>
      </c>
      <c r="M339" s="149">
        <f t="shared" si="43"/>
        <v>0</v>
      </c>
      <c r="N339" s="15">
        <f t="shared" si="44"/>
        <v>0</v>
      </c>
    </row>
    <row r="340" spans="1:14" ht="16.5" hidden="1">
      <c r="A340" s="17">
        <v>136</v>
      </c>
      <c r="B340" s="88" t="s">
        <v>1315</v>
      </c>
      <c r="C340" s="54" t="s">
        <v>1094</v>
      </c>
      <c r="D340" s="26">
        <v>30.73</v>
      </c>
      <c r="E340" s="21"/>
      <c r="F340" s="21">
        <f t="shared" si="39"/>
        <v>0</v>
      </c>
      <c r="G340" s="21"/>
      <c r="H340" s="21">
        <f t="shared" si="40"/>
        <v>0</v>
      </c>
      <c r="I340" s="21"/>
      <c r="J340" s="143">
        <f t="shared" si="41"/>
        <v>0</v>
      </c>
      <c r="K340" s="143"/>
      <c r="L340" s="143">
        <f t="shared" si="42"/>
        <v>0</v>
      </c>
      <c r="M340" s="149">
        <f t="shared" si="43"/>
        <v>0</v>
      </c>
      <c r="N340" s="15">
        <f t="shared" si="44"/>
        <v>0</v>
      </c>
    </row>
    <row r="341" spans="1:14" ht="16.5" hidden="1">
      <c r="A341" s="17">
        <v>137</v>
      </c>
      <c r="B341" s="88" t="s">
        <v>1316</v>
      </c>
      <c r="C341" s="54" t="s">
        <v>1094</v>
      </c>
      <c r="D341" s="26">
        <v>36.58</v>
      </c>
      <c r="E341" s="21"/>
      <c r="F341" s="21">
        <f t="shared" si="39"/>
        <v>0</v>
      </c>
      <c r="G341" s="21"/>
      <c r="H341" s="21">
        <f t="shared" si="40"/>
        <v>0</v>
      </c>
      <c r="I341" s="21"/>
      <c r="J341" s="143">
        <f t="shared" si="41"/>
        <v>0</v>
      </c>
      <c r="K341" s="143"/>
      <c r="L341" s="143">
        <f t="shared" si="42"/>
        <v>0</v>
      </c>
      <c r="M341" s="149">
        <f t="shared" si="43"/>
        <v>0</v>
      </c>
      <c r="N341" s="15">
        <f t="shared" si="44"/>
        <v>0</v>
      </c>
    </row>
    <row r="342" spans="1:14" ht="16.5" hidden="1">
      <c r="A342" s="17">
        <v>138</v>
      </c>
      <c r="B342" s="88" t="s">
        <v>1317</v>
      </c>
      <c r="C342" s="54" t="s">
        <v>1094</v>
      </c>
      <c r="D342" s="26">
        <v>21.36</v>
      </c>
      <c r="E342" s="21"/>
      <c r="F342" s="21">
        <f t="shared" si="39"/>
        <v>0</v>
      </c>
      <c r="G342" s="21"/>
      <c r="H342" s="21">
        <f t="shared" si="40"/>
        <v>0</v>
      </c>
      <c r="I342" s="21"/>
      <c r="J342" s="143">
        <f t="shared" si="41"/>
        <v>0</v>
      </c>
      <c r="K342" s="143"/>
      <c r="L342" s="143">
        <f t="shared" si="42"/>
        <v>0</v>
      </c>
      <c r="M342" s="149">
        <f t="shared" si="43"/>
        <v>0</v>
      </c>
      <c r="N342" s="15">
        <f t="shared" si="44"/>
        <v>0</v>
      </c>
    </row>
    <row r="343" spans="1:14" ht="16.5" hidden="1">
      <c r="A343" s="17">
        <v>139</v>
      </c>
      <c r="B343" s="88" t="s">
        <v>1318</v>
      </c>
      <c r="C343" s="54" t="s">
        <v>1094</v>
      </c>
      <c r="D343" s="26">
        <v>23.12</v>
      </c>
      <c r="E343" s="21"/>
      <c r="F343" s="21">
        <f t="shared" si="39"/>
        <v>0</v>
      </c>
      <c r="G343" s="21"/>
      <c r="H343" s="21">
        <f t="shared" si="40"/>
        <v>0</v>
      </c>
      <c r="I343" s="21"/>
      <c r="J343" s="143">
        <f t="shared" si="41"/>
        <v>0</v>
      </c>
      <c r="K343" s="143"/>
      <c r="L343" s="143">
        <f t="shared" si="42"/>
        <v>0</v>
      </c>
      <c r="M343" s="149">
        <f t="shared" si="43"/>
        <v>0</v>
      </c>
      <c r="N343" s="15">
        <f t="shared" si="44"/>
        <v>0</v>
      </c>
    </row>
    <row r="344" spans="1:14" ht="16.5" hidden="1">
      <c r="A344" s="17">
        <v>140</v>
      </c>
      <c r="B344" s="88" t="s">
        <v>1319</v>
      </c>
      <c r="C344" s="54" t="s">
        <v>1094</v>
      </c>
      <c r="D344" s="26">
        <v>27.22</v>
      </c>
      <c r="E344" s="21"/>
      <c r="F344" s="21">
        <f t="shared" si="39"/>
        <v>0</v>
      </c>
      <c r="G344" s="21"/>
      <c r="H344" s="21">
        <f t="shared" si="40"/>
        <v>0</v>
      </c>
      <c r="I344" s="21"/>
      <c r="J344" s="143">
        <f t="shared" si="41"/>
        <v>0</v>
      </c>
      <c r="K344" s="143"/>
      <c r="L344" s="143">
        <f t="shared" si="42"/>
        <v>0</v>
      </c>
      <c r="M344" s="149">
        <f t="shared" si="43"/>
        <v>0</v>
      </c>
      <c r="N344" s="15">
        <f t="shared" si="44"/>
        <v>0</v>
      </c>
    </row>
    <row r="345" spans="1:14" ht="16.5" hidden="1">
      <c r="A345" s="17">
        <v>141</v>
      </c>
      <c r="B345" s="88" t="s">
        <v>1320</v>
      </c>
      <c r="C345" s="54" t="s">
        <v>1094</v>
      </c>
      <c r="D345" s="26">
        <v>33.65</v>
      </c>
      <c r="E345" s="21"/>
      <c r="F345" s="21">
        <f t="shared" si="39"/>
        <v>0</v>
      </c>
      <c r="G345" s="21"/>
      <c r="H345" s="21">
        <f t="shared" si="40"/>
        <v>0</v>
      </c>
      <c r="I345" s="21"/>
      <c r="J345" s="143">
        <f t="shared" si="41"/>
        <v>0</v>
      </c>
      <c r="K345" s="143"/>
      <c r="L345" s="143">
        <f t="shared" si="42"/>
        <v>0</v>
      </c>
      <c r="M345" s="149">
        <f t="shared" si="43"/>
        <v>0</v>
      </c>
      <c r="N345" s="15">
        <f t="shared" si="44"/>
        <v>0</v>
      </c>
    </row>
    <row r="346" spans="1:14" ht="16.5" hidden="1">
      <c r="A346" s="17">
        <v>142</v>
      </c>
      <c r="B346" s="88" t="s">
        <v>1321</v>
      </c>
      <c r="C346" s="54" t="s">
        <v>1094</v>
      </c>
      <c r="D346" s="26">
        <v>35.11</v>
      </c>
      <c r="E346" s="21"/>
      <c r="F346" s="21">
        <f t="shared" si="39"/>
        <v>0</v>
      </c>
      <c r="G346" s="21"/>
      <c r="H346" s="21">
        <f t="shared" si="40"/>
        <v>0</v>
      </c>
      <c r="I346" s="21"/>
      <c r="J346" s="143">
        <f t="shared" si="41"/>
        <v>0</v>
      </c>
      <c r="K346" s="143"/>
      <c r="L346" s="143">
        <f t="shared" si="42"/>
        <v>0</v>
      </c>
      <c r="M346" s="149">
        <f t="shared" si="43"/>
        <v>0</v>
      </c>
      <c r="N346" s="15">
        <f t="shared" si="44"/>
        <v>0</v>
      </c>
    </row>
    <row r="347" spans="1:14" ht="16.5" hidden="1">
      <c r="A347" s="17">
        <v>143</v>
      </c>
      <c r="B347" s="88" t="s">
        <v>1322</v>
      </c>
      <c r="C347" s="54" t="s">
        <v>1094</v>
      </c>
      <c r="D347" s="26">
        <v>40.38</v>
      </c>
      <c r="E347" s="21"/>
      <c r="F347" s="21">
        <f t="shared" si="39"/>
        <v>0</v>
      </c>
      <c r="G347" s="21"/>
      <c r="H347" s="21">
        <f t="shared" si="40"/>
        <v>0</v>
      </c>
      <c r="I347" s="21"/>
      <c r="J347" s="143">
        <f t="shared" si="41"/>
        <v>0</v>
      </c>
      <c r="K347" s="143"/>
      <c r="L347" s="143">
        <f t="shared" si="42"/>
        <v>0</v>
      </c>
      <c r="M347" s="149">
        <f t="shared" si="43"/>
        <v>0</v>
      </c>
      <c r="N347" s="15">
        <f t="shared" si="44"/>
        <v>0</v>
      </c>
    </row>
    <row r="348" spans="1:14" ht="16.5" hidden="1">
      <c r="A348" s="17">
        <v>144</v>
      </c>
      <c r="B348" s="88" t="s">
        <v>1323</v>
      </c>
      <c r="C348" s="54" t="s">
        <v>1094</v>
      </c>
      <c r="D348" s="26">
        <v>16.24</v>
      </c>
      <c r="E348" s="21"/>
      <c r="F348" s="21">
        <f t="shared" si="39"/>
        <v>0</v>
      </c>
      <c r="G348" s="21"/>
      <c r="H348" s="21">
        <f t="shared" si="40"/>
        <v>0</v>
      </c>
      <c r="I348" s="21"/>
      <c r="J348" s="143">
        <f t="shared" si="41"/>
        <v>0</v>
      </c>
      <c r="K348" s="143"/>
      <c r="L348" s="143">
        <f t="shared" si="42"/>
        <v>0</v>
      </c>
      <c r="M348" s="149">
        <f t="shared" si="43"/>
        <v>0</v>
      </c>
      <c r="N348" s="15">
        <f t="shared" si="44"/>
        <v>0</v>
      </c>
    </row>
    <row r="349" spans="1:14" ht="16.5" hidden="1">
      <c r="A349" s="17">
        <v>145</v>
      </c>
      <c r="B349" s="88" t="s">
        <v>1324</v>
      </c>
      <c r="C349" s="54" t="s">
        <v>1094</v>
      </c>
      <c r="D349" s="26">
        <v>18.44</v>
      </c>
      <c r="E349" s="21"/>
      <c r="F349" s="21">
        <f t="shared" si="39"/>
        <v>0</v>
      </c>
      <c r="G349" s="21"/>
      <c r="H349" s="21">
        <f t="shared" si="40"/>
        <v>0</v>
      </c>
      <c r="I349" s="21"/>
      <c r="J349" s="143">
        <f t="shared" si="41"/>
        <v>0</v>
      </c>
      <c r="K349" s="143"/>
      <c r="L349" s="143">
        <f t="shared" si="42"/>
        <v>0</v>
      </c>
      <c r="M349" s="149">
        <f t="shared" si="43"/>
        <v>0</v>
      </c>
      <c r="N349" s="15">
        <f t="shared" si="44"/>
        <v>0</v>
      </c>
    </row>
    <row r="350" spans="1:14" ht="16.5" hidden="1">
      <c r="A350" s="17">
        <v>146</v>
      </c>
      <c r="B350" s="88" t="s">
        <v>1325</v>
      </c>
      <c r="C350" s="54" t="s">
        <v>1094</v>
      </c>
      <c r="D350" s="26">
        <v>19.75</v>
      </c>
      <c r="E350" s="21"/>
      <c r="F350" s="21">
        <f t="shared" si="39"/>
        <v>0</v>
      </c>
      <c r="G350" s="21"/>
      <c r="H350" s="21">
        <f t="shared" si="40"/>
        <v>0</v>
      </c>
      <c r="I350" s="21"/>
      <c r="J350" s="143">
        <f t="shared" si="41"/>
        <v>0</v>
      </c>
      <c r="K350" s="143"/>
      <c r="L350" s="143">
        <f t="shared" si="42"/>
        <v>0</v>
      </c>
      <c r="M350" s="149">
        <f t="shared" si="43"/>
        <v>0</v>
      </c>
      <c r="N350" s="15">
        <f t="shared" si="44"/>
        <v>0</v>
      </c>
    </row>
    <row r="351" spans="1:14" ht="16.5" hidden="1">
      <c r="A351" s="17">
        <v>147</v>
      </c>
      <c r="B351" s="88" t="s">
        <v>1326</v>
      </c>
      <c r="C351" s="54" t="s">
        <v>1094</v>
      </c>
      <c r="D351" s="26">
        <v>25.24</v>
      </c>
      <c r="E351" s="21"/>
      <c r="F351" s="21">
        <f t="shared" si="39"/>
        <v>0</v>
      </c>
      <c r="G351" s="21"/>
      <c r="H351" s="21">
        <f t="shared" si="40"/>
        <v>0</v>
      </c>
      <c r="I351" s="21"/>
      <c r="J351" s="143">
        <f t="shared" si="41"/>
        <v>0</v>
      </c>
      <c r="K351" s="143"/>
      <c r="L351" s="143">
        <f t="shared" si="42"/>
        <v>0</v>
      </c>
      <c r="M351" s="149">
        <f t="shared" si="43"/>
        <v>0</v>
      </c>
      <c r="N351" s="15">
        <f t="shared" si="44"/>
        <v>0</v>
      </c>
    </row>
    <row r="352" spans="1:14" ht="16.5" hidden="1">
      <c r="A352" s="17">
        <v>148</v>
      </c>
      <c r="B352" s="88" t="s">
        <v>1327</v>
      </c>
      <c r="C352" s="54" t="s">
        <v>1094</v>
      </c>
      <c r="D352" s="26">
        <v>18.22</v>
      </c>
      <c r="E352" s="21"/>
      <c r="F352" s="21">
        <f t="shared" si="39"/>
        <v>0</v>
      </c>
      <c r="G352" s="21"/>
      <c r="H352" s="21">
        <f t="shared" si="40"/>
        <v>0</v>
      </c>
      <c r="I352" s="21"/>
      <c r="J352" s="143">
        <f t="shared" si="41"/>
        <v>0</v>
      </c>
      <c r="K352" s="143"/>
      <c r="L352" s="143">
        <f t="shared" si="42"/>
        <v>0</v>
      </c>
      <c r="M352" s="149">
        <f t="shared" si="43"/>
        <v>0</v>
      </c>
      <c r="N352" s="15">
        <f t="shared" si="44"/>
        <v>0</v>
      </c>
    </row>
    <row r="353" spans="1:14" ht="16.5" hidden="1">
      <c r="A353" s="17">
        <v>149</v>
      </c>
      <c r="B353" s="88" t="s">
        <v>1328</v>
      </c>
      <c r="C353" s="54" t="s">
        <v>1094</v>
      </c>
      <c r="D353" s="26">
        <v>19.09</v>
      </c>
      <c r="E353" s="21"/>
      <c r="F353" s="21">
        <f t="shared" si="39"/>
        <v>0</v>
      </c>
      <c r="G353" s="21"/>
      <c r="H353" s="21">
        <f t="shared" si="40"/>
        <v>0</v>
      </c>
      <c r="I353" s="21"/>
      <c r="J353" s="143">
        <f t="shared" si="41"/>
        <v>0</v>
      </c>
      <c r="K353" s="143"/>
      <c r="L353" s="143">
        <f t="shared" si="42"/>
        <v>0</v>
      </c>
      <c r="M353" s="149">
        <f t="shared" si="43"/>
        <v>0</v>
      </c>
      <c r="N353" s="15">
        <f t="shared" si="44"/>
        <v>0</v>
      </c>
    </row>
    <row r="354" spans="1:14" ht="16.5" hidden="1">
      <c r="A354" s="17">
        <v>150</v>
      </c>
      <c r="B354" s="88" t="s">
        <v>1329</v>
      </c>
      <c r="C354" s="54" t="s">
        <v>1094</v>
      </c>
      <c r="D354" s="26">
        <v>23.05</v>
      </c>
      <c r="E354" s="21"/>
      <c r="F354" s="21">
        <f t="shared" si="39"/>
        <v>0</v>
      </c>
      <c r="G354" s="21"/>
      <c r="H354" s="21">
        <f t="shared" si="40"/>
        <v>0</v>
      </c>
      <c r="I354" s="21"/>
      <c r="J354" s="143">
        <f t="shared" si="41"/>
        <v>0</v>
      </c>
      <c r="K354" s="143"/>
      <c r="L354" s="143">
        <f t="shared" si="42"/>
        <v>0</v>
      </c>
      <c r="M354" s="149">
        <f t="shared" si="43"/>
        <v>0</v>
      </c>
      <c r="N354" s="15">
        <f t="shared" si="44"/>
        <v>0</v>
      </c>
    </row>
    <row r="355" spans="1:14" ht="16.5" hidden="1">
      <c r="A355" s="17">
        <v>151</v>
      </c>
      <c r="B355" s="88" t="s">
        <v>1330</v>
      </c>
      <c r="C355" s="54" t="s">
        <v>1094</v>
      </c>
      <c r="D355" s="26">
        <v>27.43</v>
      </c>
      <c r="E355" s="21"/>
      <c r="F355" s="21">
        <f t="shared" si="39"/>
        <v>0</v>
      </c>
      <c r="G355" s="21"/>
      <c r="H355" s="21">
        <f t="shared" si="40"/>
        <v>0</v>
      </c>
      <c r="I355" s="21"/>
      <c r="J355" s="143">
        <f t="shared" si="41"/>
        <v>0</v>
      </c>
      <c r="K355" s="143"/>
      <c r="L355" s="143">
        <f t="shared" si="42"/>
        <v>0</v>
      </c>
      <c r="M355" s="149">
        <f t="shared" si="43"/>
        <v>0</v>
      </c>
      <c r="N355" s="15">
        <f t="shared" si="44"/>
        <v>0</v>
      </c>
    </row>
    <row r="356" spans="1:14" ht="16.5" hidden="1">
      <c r="A356" s="17">
        <v>152</v>
      </c>
      <c r="B356" s="88" t="s">
        <v>1331</v>
      </c>
      <c r="C356" s="54" t="s">
        <v>1094</v>
      </c>
      <c r="D356" s="26">
        <v>16.02</v>
      </c>
      <c r="E356" s="21"/>
      <c r="F356" s="21">
        <f t="shared" si="39"/>
        <v>0</v>
      </c>
      <c r="G356" s="21"/>
      <c r="H356" s="21">
        <f t="shared" si="40"/>
        <v>0</v>
      </c>
      <c r="I356" s="21"/>
      <c r="J356" s="143">
        <f t="shared" si="41"/>
        <v>0</v>
      </c>
      <c r="K356" s="143"/>
      <c r="L356" s="143">
        <f t="shared" si="42"/>
        <v>0</v>
      </c>
      <c r="M356" s="149">
        <f t="shared" si="43"/>
        <v>0</v>
      </c>
      <c r="N356" s="15">
        <f t="shared" si="44"/>
        <v>0</v>
      </c>
    </row>
    <row r="357" spans="1:14" ht="16.5" hidden="1">
      <c r="A357" s="17">
        <v>153</v>
      </c>
      <c r="B357" s="88" t="s">
        <v>1332</v>
      </c>
      <c r="C357" s="54" t="s">
        <v>1094</v>
      </c>
      <c r="D357" s="26">
        <v>17.34</v>
      </c>
      <c r="E357" s="21"/>
      <c r="F357" s="21">
        <f t="shared" si="39"/>
        <v>0</v>
      </c>
      <c r="G357" s="21"/>
      <c r="H357" s="21">
        <f t="shared" si="40"/>
        <v>0</v>
      </c>
      <c r="I357" s="21"/>
      <c r="J357" s="143">
        <f t="shared" si="41"/>
        <v>0</v>
      </c>
      <c r="K357" s="143"/>
      <c r="L357" s="143">
        <f t="shared" si="42"/>
        <v>0</v>
      </c>
      <c r="M357" s="149">
        <f t="shared" si="43"/>
        <v>0</v>
      </c>
      <c r="N357" s="15">
        <f t="shared" si="44"/>
        <v>0</v>
      </c>
    </row>
    <row r="358" spans="1:14" ht="16.5" hidden="1">
      <c r="A358" s="17">
        <v>154</v>
      </c>
      <c r="B358" s="88" t="s">
        <v>1333</v>
      </c>
      <c r="C358" s="54" t="s">
        <v>1094</v>
      </c>
      <c r="D358" s="26">
        <v>20.41</v>
      </c>
      <c r="E358" s="21"/>
      <c r="F358" s="21">
        <f t="shared" si="39"/>
        <v>0</v>
      </c>
      <c r="G358" s="21"/>
      <c r="H358" s="21">
        <f t="shared" si="40"/>
        <v>0</v>
      </c>
      <c r="I358" s="21"/>
      <c r="J358" s="143">
        <f t="shared" si="41"/>
        <v>0</v>
      </c>
      <c r="K358" s="143"/>
      <c r="L358" s="143">
        <f t="shared" si="42"/>
        <v>0</v>
      </c>
      <c r="M358" s="149">
        <f t="shared" si="43"/>
        <v>0</v>
      </c>
      <c r="N358" s="15">
        <f t="shared" si="44"/>
        <v>0</v>
      </c>
    </row>
    <row r="359" spans="1:14" ht="16.5" hidden="1">
      <c r="A359" s="17">
        <v>155</v>
      </c>
      <c r="B359" s="88" t="s">
        <v>1334</v>
      </c>
      <c r="C359" s="54" t="s">
        <v>1094</v>
      </c>
      <c r="D359" s="26">
        <v>25.24</v>
      </c>
      <c r="E359" s="21"/>
      <c r="F359" s="21">
        <f t="shared" si="39"/>
        <v>0</v>
      </c>
      <c r="G359" s="21"/>
      <c r="H359" s="21">
        <f t="shared" si="40"/>
        <v>0</v>
      </c>
      <c r="I359" s="21"/>
      <c r="J359" s="143">
        <f t="shared" si="41"/>
        <v>0</v>
      </c>
      <c r="K359" s="143"/>
      <c r="L359" s="143">
        <f t="shared" si="42"/>
        <v>0</v>
      </c>
      <c r="M359" s="149">
        <f t="shared" si="43"/>
        <v>0</v>
      </c>
      <c r="N359" s="15">
        <f t="shared" si="44"/>
        <v>0</v>
      </c>
    </row>
    <row r="360" spans="1:14" ht="16.5" hidden="1">
      <c r="A360" s="17">
        <v>156</v>
      </c>
      <c r="B360" s="88" t="s">
        <v>1335</v>
      </c>
      <c r="C360" s="54" t="s">
        <v>1094</v>
      </c>
      <c r="D360" s="26">
        <v>26.33</v>
      </c>
      <c r="E360" s="21"/>
      <c r="F360" s="21">
        <f t="shared" si="39"/>
        <v>0</v>
      </c>
      <c r="G360" s="21"/>
      <c r="H360" s="21">
        <f t="shared" si="40"/>
        <v>0</v>
      </c>
      <c r="I360" s="21"/>
      <c r="J360" s="143">
        <f t="shared" si="41"/>
        <v>0</v>
      </c>
      <c r="K360" s="143"/>
      <c r="L360" s="143">
        <f t="shared" si="42"/>
        <v>0</v>
      </c>
      <c r="M360" s="149">
        <f t="shared" si="43"/>
        <v>0</v>
      </c>
      <c r="N360" s="15">
        <f t="shared" si="44"/>
        <v>0</v>
      </c>
    </row>
    <row r="361" spans="1:14" ht="16.5" hidden="1">
      <c r="A361" s="17">
        <v>157</v>
      </c>
      <c r="B361" s="88" t="s">
        <v>1336</v>
      </c>
      <c r="C361" s="54" t="s">
        <v>1094</v>
      </c>
      <c r="D361" s="26">
        <v>30.29</v>
      </c>
      <c r="E361" s="21"/>
      <c r="F361" s="21">
        <f t="shared" si="39"/>
        <v>0</v>
      </c>
      <c r="G361" s="21"/>
      <c r="H361" s="21">
        <f t="shared" si="40"/>
        <v>0</v>
      </c>
      <c r="I361" s="21"/>
      <c r="J361" s="143">
        <f t="shared" si="41"/>
        <v>0</v>
      </c>
      <c r="K361" s="143"/>
      <c r="L361" s="143">
        <f t="shared" si="42"/>
        <v>0</v>
      </c>
      <c r="M361" s="149">
        <f t="shared" si="43"/>
        <v>0</v>
      </c>
      <c r="N361" s="15">
        <f t="shared" si="44"/>
        <v>0</v>
      </c>
    </row>
    <row r="362" spans="1:27" ht="16.5" hidden="1">
      <c r="A362" s="17">
        <v>158</v>
      </c>
      <c r="B362" s="24" t="s">
        <v>1176</v>
      </c>
      <c r="C362" s="54" t="s">
        <v>82</v>
      </c>
      <c r="D362" s="26">
        <v>0.3</v>
      </c>
      <c r="E362" s="21"/>
      <c r="F362" s="21">
        <f t="shared" si="39"/>
        <v>0</v>
      </c>
      <c r="G362" s="21"/>
      <c r="H362" s="21">
        <f t="shared" si="40"/>
        <v>0</v>
      </c>
      <c r="I362" s="21"/>
      <c r="J362" s="143">
        <f t="shared" si="41"/>
        <v>0</v>
      </c>
      <c r="K362" s="143"/>
      <c r="L362" s="143">
        <f t="shared" si="42"/>
        <v>0</v>
      </c>
      <c r="M362" s="149">
        <f t="shared" si="43"/>
        <v>0</v>
      </c>
      <c r="N362" s="15">
        <f t="shared" si="44"/>
        <v>0</v>
      </c>
      <c r="AA362" s="72">
        <v>302.5</v>
      </c>
    </row>
    <row r="363" spans="1:27" s="109" customFormat="1" ht="16.5">
      <c r="A363" s="104">
        <v>159</v>
      </c>
      <c r="B363" s="25" t="s">
        <v>1178</v>
      </c>
      <c r="C363" s="106" t="s">
        <v>82</v>
      </c>
      <c r="D363" s="20">
        <v>0.3</v>
      </c>
      <c r="E363" s="107">
        <v>2800</v>
      </c>
      <c r="F363" s="107">
        <f t="shared" si="39"/>
        <v>840</v>
      </c>
      <c r="G363" s="107">
        <v>1700</v>
      </c>
      <c r="H363" s="107">
        <f t="shared" si="40"/>
        <v>510</v>
      </c>
      <c r="I363" s="107">
        <v>1000</v>
      </c>
      <c r="J363" s="155">
        <f t="shared" si="41"/>
        <v>300</v>
      </c>
      <c r="K363" s="155">
        <f>K91</f>
        <v>300</v>
      </c>
      <c r="L363" s="155">
        <f t="shared" si="42"/>
        <v>90</v>
      </c>
      <c r="M363" s="147">
        <f t="shared" si="43"/>
        <v>5800</v>
      </c>
      <c r="N363" s="118">
        <f t="shared" si="44"/>
        <v>1740</v>
      </c>
      <c r="AA363" s="109">
        <v>302.5</v>
      </c>
    </row>
    <row r="364" spans="1:27" s="109" customFormat="1" ht="16.5" hidden="1">
      <c r="A364" s="104">
        <v>160</v>
      </c>
      <c r="B364" s="25" t="s">
        <v>1179</v>
      </c>
      <c r="C364" s="106" t="s">
        <v>82</v>
      </c>
      <c r="D364" s="20">
        <v>0.32</v>
      </c>
      <c r="E364" s="107"/>
      <c r="F364" s="107">
        <f t="shared" si="39"/>
        <v>0</v>
      </c>
      <c r="G364" s="107"/>
      <c r="H364" s="107">
        <f t="shared" si="40"/>
        <v>0</v>
      </c>
      <c r="I364" s="107"/>
      <c r="J364" s="155">
        <f t="shared" si="41"/>
        <v>0</v>
      </c>
      <c r="K364" s="155"/>
      <c r="L364" s="155">
        <f t="shared" si="42"/>
        <v>0</v>
      </c>
      <c r="M364" s="147">
        <f t="shared" si="43"/>
        <v>0</v>
      </c>
      <c r="N364" s="118">
        <f t="shared" si="44"/>
        <v>0</v>
      </c>
      <c r="AA364" s="109">
        <v>302.5</v>
      </c>
    </row>
    <row r="365" spans="1:27" s="109" customFormat="1" ht="16.5" hidden="1">
      <c r="A365" s="104">
        <v>161</v>
      </c>
      <c r="B365" s="25" t="s">
        <v>1180</v>
      </c>
      <c r="C365" s="106" t="s">
        <v>82</v>
      </c>
      <c r="D365" s="20">
        <v>0.33</v>
      </c>
      <c r="E365" s="107"/>
      <c r="F365" s="107">
        <f t="shared" si="39"/>
        <v>0</v>
      </c>
      <c r="G365" s="107"/>
      <c r="H365" s="107">
        <f t="shared" si="40"/>
        <v>0</v>
      </c>
      <c r="I365" s="107"/>
      <c r="J365" s="155">
        <f t="shared" si="41"/>
        <v>0</v>
      </c>
      <c r="K365" s="155"/>
      <c r="L365" s="155">
        <f t="shared" si="42"/>
        <v>0</v>
      </c>
      <c r="M365" s="147">
        <f t="shared" si="43"/>
        <v>0</v>
      </c>
      <c r="N365" s="118">
        <f t="shared" si="44"/>
        <v>0</v>
      </c>
      <c r="AA365" s="109">
        <v>302.5</v>
      </c>
    </row>
    <row r="366" spans="1:27" s="109" customFormat="1" ht="16.5" hidden="1">
      <c r="A366" s="104">
        <v>162</v>
      </c>
      <c r="B366" s="25" t="s">
        <v>1181</v>
      </c>
      <c r="C366" s="106" t="s">
        <v>82</v>
      </c>
      <c r="D366" s="20">
        <v>0.35</v>
      </c>
      <c r="E366" s="107"/>
      <c r="F366" s="107">
        <f t="shared" si="39"/>
        <v>0</v>
      </c>
      <c r="G366" s="107"/>
      <c r="H366" s="107">
        <f t="shared" si="40"/>
        <v>0</v>
      </c>
      <c r="I366" s="107"/>
      <c r="J366" s="155">
        <f t="shared" si="41"/>
        <v>0</v>
      </c>
      <c r="K366" s="155"/>
      <c r="L366" s="155">
        <f t="shared" si="42"/>
        <v>0</v>
      </c>
      <c r="M366" s="147">
        <f t="shared" si="43"/>
        <v>0</v>
      </c>
      <c r="N366" s="118">
        <f t="shared" si="44"/>
        <v>0</v>
      </c>
      <c r="AA366" s="109">
        <v>364.39</v>
      </c>
    </row>
    <row r="367" spans="1:27" s="109" customFormat="1" ht="16.5" hidden="1">
      <c r="A367" s="104">
        <v>163</v>
      </c>
      <c r="B367" s="25" t="s">
        <v>1182</v>
      </c>
      <c r="C367" s="106" t="s">
        <v>82</v>
      </c>
      <c r="D367" s="20">
        <v>0.37</v>
      </c>
      <c r="E367" s="107"/>
      <c r="F367" s="107">
        <f t="shared" si="39"/>
        <v>0</v>
      </c>
      <c r="G367" s="107"/>
      <c r="H367" s="107">
        <f t="shared" si="40"/>
        <v>0</v>
      </c>
      <c r="I367" s="107"/>
      <c r="J367" s="155">
        <f t="shared" si="41"/>
        <v>0</v>
      </c>
      <c r="K367" s="155"/>
      <c r="L367" s="155">
        <f t="shared" si="42"/>
        <v>0</v>
      </c>
      <c r="M367" s="147">
        <f t="shared" si="43"/>
        <v>0</v>
      </c>
      <c r="N367" s="118">
        <f t="shared" si="44"/>
        <v>0</v>
      </c>
      <c r="AA367" s="109">
        <v>364.39</v>
      </c>
    </row>
    <row r="368" spans="1:27" s="109" customFormat="1" ht="16.5" hidden="1">
      <c r="A368" s="104">
        <v>164</v>
      </c>
      <c r="B368" s="25" t="s">
        <v>1183</v>
      </c>
      <c r="C368" s="106" t="s">
        <v>82</v>
      </c>
      <c r="D368" s="20">
        <v>0.38</v>
      </c>
      <c r="E368" s="107"/>
      <c r="F368" s="107">
        <f t="shared" si="39"/>
        <v>0</v>
      </c>
      <c r="G368" s="107"/>
      <c r="H368" s="107">
        <f t="shared" si="40"/>
        <v>0</v>
      </c>
      <c r="I368" s="107"/>
      <c r="J368" s="155">
        <f t="shared" si="41"/>
        <v>0</v>
      </c>
      <c r="K368" s="155"/>
      <c r="L368" s="155">
        <f t="shared" si="42"/>
        <v>0</v>
      </c>
      <c r="M368" s="147">
        <f t="shared" si="43"/>
        <v>0</v>
      </c>
      <c r="N368" s="118">
        <f t="shared" si="44"/>
        <v>0</v>
      </c>
      <c r="AA368" s="109">
        <v>426.26</v>
      </c>
    </row>
    <row r="369" spans="1:27" s="109" customFormat="1" ht="16.5" hidden="1">
      <c r="A369" s="104">
        <v>165</v>
      </c>
      <c r="B369" s="25" t="s">
        <v>1184</v>
      </c>
      <c r="C369" s="106" t="s">
        <v>82</v>
      </c>
      <c r="D369" s="20">
        <v>0.41</v>
      </c>
      <c r="E369" s="107"/>
      <c r="F369" s="107">
        <f t="shared" si="39"/>
        <v>0</v>
      </c>
      <c r="G369" s="107"/>
      <c r="H369" s="107">
        <f t="shared" si="40"/>
        <v>0</v>
      </c>
      <c r="I369" s="107"/>
      <c r="J369" s="155">
        <f t="shared" si="41"/>
        <v>0</v>
      </c>
      <c r="K369" s="155"/>
      <c r="L369" s="155">
        <f t="shared" si="42"/>
        <v>0</v>
      </c>
      <c r="M369" s="147">
        <f t="shared" si="43"/>
        <v>0</v>
      </c>
      <c r="N369" s="118">
        <f t="shared" si="44"/>
        <v>0</v>
      </c>
      <c r="AA369" s="109">
        <v>426.26</v>
      </c>
    </row>
    <row r="370" spans="1:27" s="109" customFormat="1" ht="16.5" hidden="1">
      <c r="A370" s="104">
        <v>166</v>
      </c>
      <c r="B370" s="25" t="s">
        <v>1399</v>
      </c>
      <c r="C370" s="106" t="s">
        <v>82</v>
      </c>
      <c r="D370" s="20">
        <v>0.42</v>
      </c>
      <c r="E370" s="107"/>
      <c r="F370" s="107">
        <f t="shared" si="39"/>
        <v>0</v>
      </c>
      <c r="G370" s="107"/>
      <c r="H370" s="107">
        <f t="shared" si="40"/>
        <v>0</v>
      </c>
      <c r="I370" s="107"/>
      <c r="J370" s="155">
        <f t="shared" si="41"/>
        <v>0</v>
      </c>
      <c r="K370" s="155"/>
      <c r="L370" s="155">
        <f t="shared" si="42"/>
        <v>0</v>
      </c>
      <c r="M370" s="147">
        <f t="shared" si="43"/>
        <v>0</v>
      </c>
      <c r="N370" s="118">
        <f t="shared" si="44"/>
        <v>0</v>
      </c>
      <c r="AA370" s="109">
        <v>364.39</v>
      </c>
    </row>
    <row r="371" spans="1:14" s="109" customFormat="1" ht="16.5" hidden="1">
      <c r="A371" s="104">
        <v>167</v>
      </c>
      <c r="B371" s="25" t="s">
        <v>1189</v>
      </c>
      <c r="C371" s="106" t="s">
        <v>82</v>
      </c>
      <c r="D371" s="20">
        <v>0.15</v>
      </c>
      <c r="E371" s="107"/>
      <c r="F371" s="107">
        <f t="shared" si="39"/>
        <v>0</v>
      </c>
      <c r="G371" s="107"/>
      <c r="H371" s="107">
        <f t="shared" si="40"/>
        <v>0</v>
      </c>
      <c r="I371" s="107"/>
      <c r="J371" s="155">
        <f t="shared" si="41"/>
        <v>0</v>
      </c>
      <c r="K371" s="155"/>
      <c r="L371" s="155">
        <f t="shared" si="42"/>
        <v>0</v>
      </c>
      <c r="M371" s="147">
        <f t="shared" si="43"/>
        <v>0</v>
      </c>
      <c r="N371" s="118">
        <f t="shared" si="44"/>
        <v>0</v>
      </c>
    </row>
    <row r="372" spans="1:14" s="109" customFormat="1" ht="16.5" hidden="1">
      <c r="A372" s="104">
        <v>168</v>
      </c>
      <c r="B372" s="25" t="s">
        <v>1190</v>
      </c>
      <c r="C372" s="106" t="s">
        <v>82</v>
      </c>
      <c r="D372" s="20">
        <v>0.15</v>
      </c>
      <c r="E372" s="107"/>
      <c r="F372" s="107">
        <f t="shared" si="39"/>
        <v>0</v>
      </c>
      <c r="G372" s="107"/>
      <c r="H372" s="107">
        <f t="shared" si="40"/>
        <v>0</v>
      </c>
      <c r="I372" s="107"/>
      <c r="J372" s="155">
        <f t="shared" si="41"/>
        <v>0</v>
      </c>
      <c r="K372" s="155"/>
      <c r="L372" s="155">
        <f t="shared" si="42"/>
        <v>0</v>
      </c>
      <c r="M372" s="147">
        <f t="shared" si="43"/>
        <v>0</v>
      </c>
      <c r="N372" s="118">
        <f t="shared" si="44"/>
        <v>0</v>
      </c>
    </row>
    <row r="373" spans="1:14" s="109" customFormat="1" ht="16.5" hidden="1">
      <c r="A373" s="104">
        <v>169</v>
      </c>
      <c r="B373" s="25" t="s">
        <v>1191</v>
      </c>
      <c r="C373" s="106" t="s">
        <v>82</v>
      </c>
      <c r="D373" s="20">
        <v>0.16</v>
      </c>
      <c r="E373" s="107"/>
      <c r="F373" s="107">
        <f t="shared" si="39"/>
        <v>0</v>
      </c>
      <c r="G373" s="107"/>
      <c r="H373" s="107">
        <f t="shared" si="40"/>
        <v>0</v>
      </c>
      <c r="I373" s="107"/>
      <c r="J373" s="155">
        <f t="shared" si="41"/>
        <v>0</v>
      </c>
      <c r="K373" s="155"/>
      <c r="L373" s="155">
        <f t="shared" si="42"/>
        <v>0</v>
      </c>
      <c r="M373" s="147">
        <f t="shared" si="43"/>
        <v>0</v>
      </c>
      <c r="N373" s="118">
        <f t="shared" si="44"/>
        <v>0</v>
      </c>
    </row>
    <row r="374" spans="1:14" s="109" customFormat="1" ht="16.5" hidden="1">
      <c r="A374" s="104">
        <v>170</v>
      </c>
      <c r="B374" s="25" t="s">
        <v>1192</v>
      </c>
      <c r="C374" s="106" t="s">
        <v>82</v>
      </c>
      <c r="D374" s="20">
        <v>0.17</v>
      </c>
      <c r="E374" s="107"/>
      <c r="F374" s="107">
        <f t="shared" si="39"/>
        <v>0</v>
      </c>
      <c r="G374" s="107"/>
      <c r="H374" s="107">
        <f t="shared" si="40"/>
        <v>0</v>
      </c>
      <c r="I374" s="107"/>
      <c r="J374" s="155">
        <f t="shared" si="41"/>
        <v>0</v>
      </c>
      <c r="K374" s="155"/>
      <c r="L374" s="155">
        <f t="shared" si="42"/>
        <v>0</v>
      </c>
      <c r="M374" s="147">
        <f t="shared" si="43"/>
        <v>0</v>
      </c>
      <c r="N374" s="118">
        <f t="shared" si="44"/>
        <v>0</v>
      </c>
    </row>
    <row r="375" spans="1:14" s="109" customFormat="1" ht="16.5" hidden="1">
      <c r="A375" s="104">
        <v>171</v>
      </c>
      <c r="B375" s="25" t="s">
        <v>1193</v>
      </c>
      <c r="C375" s="106" t="s">
        <v>82</v>
      </c>
      <c r="D375" s="20">
        <v>0.17</v>
      </c>
      <c r="E375" s="107"/>
      <c r="F375" s="107">
        <f t="shared" si="39"/>
        <v>0</v>
      </c>
      <c r="G375" s="107"/>
      <c r="H375" s="107">
        <f t="shared" si="40"/>
        <v>0</v>
      </c>
      <c r="I375" s="107"/>
      <c r="J375" s="155">
        <f t="shared" si="41"/>
        <v>0</v>
      </c>
      <c r="K375" s="155"/>
      <c r="L375" s="155">
        <f t="shared" si="42"/>
        <v>0</v>
      </c>
      <c r="M375" s="147">
        <f t="shared" si="43"/>
        <v>0</v>
      </c>
      <c r="N375" s="118">
        <f t="shared" si="44"/>
        <v>0</v>
      </c>
    </row>
    <row r="376" spans="1:14" s="109" customFormat="1" ht="16.5" hidden="1">
      <c r="A376" s="104">
        <v>172</v>
      </c>
      <c r="B376" s="25" t="s">
        <v>1194</v>
      </c>
      <c r="C376" s="106" t="s">
        <v>82</v>
      </c>
      <c r="D376" s="20">
        <v>0.18</v>
      </c>
      <c r="E376" s="107"/>
      <c r="F376" s="107">
        <f t="shared" si="39"/>
        <v>0</v>
      </c>
      <c r="G376" s="107"/>
      <c r="H376" s="107">
        <f t="shared" si="40"/>
        <v>0</v>
      </c>
      <c r="I376" s="107"/>
      <c r="J376" s="155">
        <f t="shared" si="41"/>
        <v>0</v>
      </c>
      <c r="K376" s="155"/>
      <c r="L376" s="155">
        <f t="shared" si="42"/>
        <v>0</v>
      </c>
      <c r="M376" s="147">
        <f t="shared" si="43"/>
        <v>0</v>
      </c>
      <c r="N376" s="118">
        <f t="shared" si="44"/>
        <v>0</v>
      </c>
    </row>
    <row r="377" spans="1:14" s="109" customFormat="1" ht="16.5" hidden="1">
      <c r="A377" s="104">
        <v>173</v>
      </c>
      <c r="B377" s="25" t="s">
        <v>1195</v>
      </c>
      <c r="C377" s="106" t="s">
        <v>82</v>
      </c>
      <c r="D377" s="20">
        <v>0.19</v>
      </c>
      <c r="E377" s="107"/>
      <c r="F377" s="107">
        <f t="shared" si="39"/>
        <v>0</v>
      </c>
      <c r="G377" s="107"/>
      <c r="H377" s="107">
        <f t="shared" si="40"/>
        <v>0</v>
      </c>
      <c r="I377" s="107"/>
      <c r="J377" s="155">
        <f t="shared" si="41"/>
        <v>0</v>
      </c>
      <c r="K377" s="155"/>
      <c r="L377" s="155">
        <f t="shared" si="42"/>
        <v>0</v>
      </c>
      <c r="M377" s="147">
        <f t="shared" si="43"/>
        <v>0</v>
      </c>
      <c r="N377" s="118">
        <f t="shared" si="44"/>
        <v>0</v>
      </c>
    </row>
    <row r="378" spans="1:14" s="109" customFormat="1" ht="16.5" hidden="1">
      <c r="A378" s="104">
        <v>174</v>
      </c>
      <c r="B378" s="25" t="s">
        <v>1196</v>
      </c>
      <c r="C378" s="106" t="s">
        <v>82</v>
      </c>
      <c r="D378" s="20">
        <v>0.2</v>
      </c>
      <c r="E378" s="107"/>
      <c r="F378" s="107">
        <f t="shared" si="39"/>
        <v>0</v>
      </c>
      <c r="G378" s="107"/>
      <c r="H378" s="107">
        <f t="shared" si="40"/>
        <v>0</v>
      </c>
      <c r="I378" s="107"/>
      <c r="J378" s="155">
        <f t="shared" si="41"/>
        <v>0</v>
      </c>
      <c r="K378" s="155"/>
      <c r="L378" s="155">
        <f t="shared" si="42"/>
        <v>0</v>
      </c>
      <c r="M378" s="147">
        <f t="shared" si="43"/>
        <v>0</v>
      </c>
      <c r="N378" s="118">
        <f t="shared" si="44"/>
        <v>0</v>
      </c>
    </row>
    <row r="379" spans="1:14" s="109" customFormat="1" ht="16.5" hidden="1">
      <c r="A379" s="104">
        <v>175</v>
      </c>
      <c r="B379" s="25" t="s">
        <v>1400</v>
      </c>
      <c r="C379" s="106" t="s">
        <v>82</v>
      </c>
      <c r="D379" s="20">
        <v>0.21</v>
      </c>
      <c r="E379" s="107"/>
      <c r="F379" s="107">
        <f t="shared" si="39"/>
        <v>0</v>
      </c>
      <c r="G379" s="107"/>
      <c r="H379" s="107">
        <f t="shared" si="40"/>
        <v>0</v>
      </c>
      <c r="I379" s="107"/>
      <c r="J379" s="155">
        <f t="shared" si="41"/>
        <v>0</v>
      </c>
      <c r="K379" s="155"/>
      <c r="L379" s="155">
        <f t="shared" si="42"/>
        <v>0</v>
      </c>
      <c r="M379" s="147">
        <f t="shared" si="43"/>
        <v>0</v>
      </c>
      <c r="N379" s="118">
        <f t="shared" si="44"/>
        <v>0</v>
      </c>
    </row>
    <row r="380" spans="1:27" s="109" customFormat="1" ht="16.5" hidden="1">
      <c r="A380" s="104">
        <v>176</v>
      </c>
      <c r="B380" s="25" t="s">
        <v>1359</v>
      </c>
      <c r="C380" s="106" t="s">
        <v>82</v>
      </c>
      <c r="D380" s="20">
        <v>0.45</v>
      </c>
      <c r="E380" s="107"/>
      <c r="F380" s="107">
        <f t="shared" si="39"/>
        <v>0</v>
      </c>
      <c r="G380" s="107"/>
      <c r="H380" s="107">
        <f t="shared" si="40"/>
        <v>0</v>
      </c>
      <c r="I380" s="107"/>
      <c r="J380" s="155">
        <f t="shared" si="41"/>
        <v>0</v>
      </c>
      <c r="K380" s="155"/>
      <c r="L380" s="155">
        <f t="shared" si="42"/>
        <v>0</v>
      </c>
      <c r="M380" s="147">
        <f t="shared" si="43"/>
        <v>0</v>
      </c>
      <c r="N380" s="118">
        <f t="shared" si="44"/>
        <v>0</v>
      </c>
      <c r="AA380" s="109">
        <v>302.5</v>
      </c>
    </row>
    <row r="381" spans="1:27" s="109" customFormat="1" ht="16.5" hidden="1">
      <c r="A381" s="104">
        <v>177</v>
      </c>
      <c r="B381" s="25" t="s">
        <v>1360</v>
      </c>
      <c r="C381" s="106" t="s">
        <v>82</v>
      </c>
      <c r="D381" s="20">
        <v>0.45</v>
      </c>
      <c r="E381" s="107"/>
      <c r="F381" s="107">
        <f t="shared" si="39"/>
        <v>0</v>
      </c>
      <c r="G381" s="107"/>
      <c r="H381" s="107">
        <f t="shared" si="40"/>
        <v>0</v>
      </c>
      <c r="I381" s="107"/>
      <c r="J381" s="155">
        <f t="shared" si="41"/>
        <v>0</v>
      </c>
      <c r="K381" s="155"/>
      <c r="L381" s="155">
        <f t="shared" si="42"/>
        <v>0</v>
      </c>
      <c r="M381" s="147">
        <f t="shared" si="43"/>
        <v>0</v>
      </c>
      <c r="N381" s="118">
        <f t="shared" si="44"/>
        <v>0</v>
      </c>
      <c r="AA381" s="109">
        <v>302.5</v>
      </c>
    </row>
    <row r="382" spans="1:27" s="109" customFormat="1" ht="16.5" hidden="1">
      <c r="A382" s="104">
        <v>178</v>
      </c>
      <c r="B382" s="25" t="s">
        <v>1361</v>
      </c>
      <c r="C382" s="106" t="s">
        <v>82</v>
      </c>
      <c r="D382" s="20">
        <v>0.48</v>
      </c>
      <c r="E382" s="107"/>
      <c r="F382" s="107">
        <f t="shared" si="39"/>
        <v>0</v>
      </c>
      <c r="G382" s="107"/>
      <c r="H382" s="107">
        <f t="shared" si="40"/>
        <v>0</v>
      </c>
      <c r="I382" s="107"/>
      <c r="J382" s="155">
        <f t="shared" si="41"/>
        <v>0</v>
      </c>
      <c r="K382" s="155"/>
      <c r="L382" s="155">
        <f t="shared" si="42"/>
        <v>0</v>
      </c>
      <c r="M382" s="147">
        <f t="shared" si="43"/>
        <v>0</v>
      </c>
      <c r="N382" s="118">
        <f t="shared" si="44"/>
        <v>0</v>
      </c>
      <c r="AA382" s="109">
        <v>302.5</v>
      </c>
    </row>
    <row r="383" spans="1:27" s="109" customFormat="1" ht="16.5" hidden="1">
      <c r="A383" s="104">
        <v>179</v>
      </c>
      <c r="B383" s="25" t="s">
        <v>1362</v>
      </c>
      <c r="C383" s="106" t="s">
        <v>82</v>
      </c>
      <c r="D383" s="20">
        <v>0.5</v>
      </c>
      <c r="E383" s="107"/>
      <c r="F383" s="107">
        <f t="shared" si="39"/>
        <v>0</v>
      </c>
      <c r="G383" s="107"/>
      <c r="H383" s="107">
        <f t="shared" si="40"/>
        <v>0</v>
      </c>
      <c r="I383" s="107"/>
      <c r="J383" s="155">
        <f t="shared" si="41"/>
        <v>0</v>
      </c>
      <c r="K383" s="155"/>
      <c r="L383" s="155">
        <f t="shared" si="42"/>
        <v>0</v>
      </c>
      <c r="M383" s="147">
        <f t="shared" si="43"/>
        <v>0</v>
      </c>
      <c r="N383" s="118">
        <f t="shared" si="44"/>
        <v>0</v>
      </c>
      <c r="AA383" s="109">
        <v>302.5</v>
      </c>
    </row>
    <row r="384" spans="1:27" s="109" customFormat="1" ht="16.5" hidden="1">
      <c r="A384" s="104">
        <v>180</v>
      </c>
      <c r="B384" s="25" t="s">
        <v>1363</v>
      </c>
      <c r="C384" s="106" t="s">
        <v>82</v>
      </c>
      <c r="D384" s="20">
        <v>0.52</v>
      </c>
      <c r="E384" s="107"/>
      <c r="F384" s="107">
        <f t="shared" si="39"/>
        <v>0</v>
      </c>
      <c r="G384" s="107"/>
      <c r="H384" s="107">
        <f t="shared" si="40"/>
        <v>0</v>
      </c>
      <c r="I384" s="107"/>
      <c r="J384" s="155">
        <f t="shared" si="41"/>
        <v>0</v>
      </c>
      <c r="K384" s="155"/>
      <c r="L384" s="155">
        <f t="shared" si="42"/>
        <v>0</v>
      </c>
      <c r="M384" s="147">
        <f t="shared" si="43"/>
        <v>0</v>
      </c>
      <c r="N384" s="118">
        <f t="shared" si="44"/>
        <v>0</v>
      </c>
      <c r="AA384" s="109">
        <v>364.39</v>
      </c>
    </row>
    <row r="385" spans="1:27" s="109" customFormat="1" ht="16.5" hidden="1">
      <c r="A385" s="104">
        <v>181</v>
      </c>
      <c r="B385" s="25" t="s">
        <v>1364</v>
      </c>
      <c r="C385" s="106" t="s">
        <v>82</v>
      </c>
      <c r="D385" s="20">
        <v>0.55</v>
      </c>
      <c r="E385" s="107"/>
      <c r="F385" s="107">
        <f t="shared" si="39"/>
        <v>0</v>
      </c>
      <c r="G385" s="107"/>
      <c r="H385" s="107">
        <f t="shared" si="40"/>
        <v>0</v>
      </c>
      <c r="I385" s="107"/>
      <c r="J385" s="155">
        <f t="shared" si="41"/>
        <v>0</v>
      </c>
      <c r="K385" s="155"/>
      <c r="L385" s="155">
        <f t="shared" si="42"/>
        <v>0</v>
      </c>
      <c r="M385" s="147">
        <f t="shared" si="43"/>
        <v>0</v>
      </c>
      <c r="N385" s="118">
        <f t="shared" si="44"/>
        <v>0</v>
      </c>
      <c r="AA385" s="109">
        <v>364.39</v>
      </c>
    </row>
    <row r="386" spans="1:27" s="109" customFormat="1" ht="16.5" hidden="1">
      <c r="A386" s="104">
        <v>182</v>
      </c>
      <c r="B386" s="25" t="s">
        <v>1365</v>
      </c>
      <c r="C386" s="106" t="s">
        <v>82</v>
      </c>
      <c r="D386" s="20">
        <v>0.57</v>
      </c>
      <c r="E386" s="107"/>
      <c r="F386" s="107">
        <f t="shared" si="39"/>
        <v>0</v>
      </c>
      <c r="G386" s="107"/>
      <c r="H386" s="107">
        <f t="shared" si="40"/>
        <v>0</v>
      </c>
      <c r="I386" s="107"/>
      <c r="J386" s="155">
        <f t="shared" si="41"/>
        <v>0</v>
      </c>
      <c r="K386" s="155"/>
      <c r="L386" s="155">
        <f t="shared" si="42"/>
        <v>0</v>
      </c>
      <c r="M386" s="147">
        <f t="shared" si="43"/>
        <v>0</v>
      </c>
      <c r="N386" s="118">
        <f t="shared" si="44"/>
        <v>0</v>
      </c>
      <c r="AA386" s="109">
        <v>426.26</v>
      </c>
    </row>
    <row r="387" spans="1:27" s="109" customFormat="1" ht="16.5" hidden="1">
      <c r="A387" s="104">
        <v>183</v>
      </c>
      <c r="B387" s="25" t="s">
        <v>1366</v>
      </c>
      <c r="C387" s="106" t="s">
        <v>82</v>
      </c>
      <c r="D387" s="20">
        <v>0.61</v>
      </c>
      <c r="E387" s="107"/>
      <c r="F387" s="107">
        <f t="shared" si="39"/>
        <v>0</v>
      </c>
      <c r="G387" s="107"/>
      <c r="H387" s="107">
        <f t="shared" si="40"/>
        <v>0</v>
      </c>
      <c r="I387" s="107"/>
      <c r="J387" s="155">
        <f t="shared" si="41"/>
        <v>0</v>
      </c>
      <c r="K387" s="155"/>
      <c r="L387" s="155">
        <f t="shared" si="42"/>
        <v>0</v>
      </c>
      <c r="M387" s="147">
        <f t="shared" si="43"/>
        <v>0</v>
      </c>
      <c r="N387" s="118">
        <f t="shared" si="44"/>
        <v>0</v>
      </c>
      <c r="AA387" s="109">
        <v>426.26</v>
      </c>
    </row>
    <row r="388" spans="1:27" s="109" customFormat="1" ht="16.5" hidden="1">
      <c r="A388" s="104">
        <v>184</v>
      </c>
      <c r="B388" s="25" t="s">
        <v>1401</v>
      </c>
      <c r="C388" s="106" t="s">
        <v>82</v>
      </c>
      <c r="D388" s="20">
        <v>0.63</v>
      </c>
      <c r="E388" s="107"/>
      <c r="F388" s="107">
        <f t="shared" si="39"/>
        <v>0</v>
      </c>
      <c r="G388" s="107"/>
      <c r="H388" s="107">
        <f t="shared" si="40"/>
        <v>0</v>
      </c>
      <c r="I388" s="107"/>
      <c r="J388" s="155">
        <f t="shared" si="41"/>
        <v>0</v>
      </c>
      <c r="K388" s="155"/>
      <c r="L388" s="155">
        <f t="shared" si="42"/>
        <v>0</v>
      </c>
      <c r="M388" s="147">
        <f t="shared" si="43"/>
        <v>0</v>
      </c>
      <c r="N388" s="118">
        <f t="shared" si="44"/>
        <v>0</v>
      </c>
      <c r="AA388" s="109">
        <v>364.39</v>
      </c>
    </row>
    <row r="389" spans="1:27" s="109" customFormat="1" ht="16.5" hidden="1">
      <c r="A389" s="104">
        <v>185</v>
      </c>
      <c r="B389" s="25" t="s">
        <v>1185</v>
      </c>
      <c r="C389" s="106" t="s">
        <v>82</v>
      </c>
      <c r="D389" s="20">
        <v>0.32</v>
      </c>
      <c r="E389" s="107"/>
      <c r="F389" s="107">
        <f t="shared" si="39"/>
        <v>0</v>
      </c>
      <c r="G389" s="107"/>
      <c r="H389" s="107">
        <f t="shared" si="40"/>
        <v>0</v>
      </c>
      <c r="I389" s="107"/>
      <c r="J389" s="155">
        <f t="shared" si="41"/>
        <v>0</v>
      </c>
      <c r="K389" s="155"/>
      <c r="L389" s="155">
        <f t="shared" si="42"/>
        <v>0</v>
      </c>
      <c r="M389" s="147">
        <f t="shared" si="43"/>
        <v>0</v>
      </c>
      <c r="N389" s="118">
        <f t="shared" si="44"/>
        <v>0</v>
      </c>
      <c r="AA389" s="109">
        <v>720.87</v>
      </c>
    </row>
    <row r="390" spans="1:27" s="109" customFormat="1" ht="33">
      <c r="A390" s="104">
        <v>186</v>
      </c>
      <c r="B390" s="25" t="s">
        <v>1186</v>
      </c>
      <c r="C390" s="106" t="s">
        <v>82</v>
      </c>
      <c r="D390" s="20">
        <v>0.32</v>
      </c>
      <c r="E390" s="107">
        <v>830</v>
      </c>
      <c r="F390" s="107">
        <f t="shared" si="39"/>
        <v>265.6</v>
      </c>
      <c r="G390" s="107">
        <v>520</v>
      </c>
      <c r="H390" s="107">
        <f t="shared" si="40"/>
        <v>166.4</v>
      </c>
      <c r="I390" s="107">
        <v>300</v>
      </c>
      <c r="J390" s="155">
        <f t="shared" si="41"/>
        <v>96</v>
      </c>
      <c r="K390" s="155">
        <v>1280</v>
      </c>
      <c r="L390" s="155">
        <f t="shared" si="42"/>
        <v>409.6</v>
      </c>
      <c r="M390" s="147">
        <f t="shared" si="43"/>
        <v>2930</v>
      </c>
      <c r="N390" s="118">
        <f t="shared" si="44"/>
        <v>937.6</v>
      </c>
      <c r="AA390" s="109">
        <v>720.87</v>
      </c>
    </row>
    <row r="391" spans="1:14" ht="16.5">
      <c r="A391" s="17">
        <v>187</v>
      </c>
      <c r="B391" s="24" t="s">
        <v>1187</v>
      </c>
      <c r="C391" s="54" t="s">
        <v>82</v>
      </c>
      <c r="D391" s="26">
        <v>0.16</v>
      </c>
      <c r="E391" s="21"/>
      <c r="F391" s="21">
        <f t="shared" si="39"/>
        <v>0</v>
      </c>
      <c r="G391" s="21"/>
      <c r="H391" s="21">
        <f t="shared" si="40"/>
        <v>0</v>
      </c>
      <c r="I391" s="21"/>
      <c r="J391" s="143">
        <f t="shared" si="41"/>
        <v>0</v>
      </c>
      <c r="K391" s="143">
        <v>0</v>
      </c>
      <c r="L391" s="143">
        <f t="shared" si="42"/>
        <v>0</v>
      </c>
      <c r="M391" s="149">
        <f t="shared" si="43"/>
        <v>0</v>
      </c>
      <c r="N391" s="15">
        <f t="shared" si="44"/>
        <v>0</v>
      </c>
    </row>
    <row r="392" spans="1:14" ht="16.5">
      <c r="A392" s="17">
        <v>188</v>
      </c>
      <c r="B392" s="24" t="s">
        <v>1188</v>
      </c>
      <c r="C392" s="54" t="s">
        <v>82</v>
      </c>
      <c r="D392" s="26">
        <v>0.16</v>
      </c>
      <c r="E392" s="21"/>
      <c r="F392" s="21">
        <f t="shared" si="39"/>
        <v>0</v>
      </c>
      <c r="G392" s="21"/>
      <c r="H392" s="21">
        <f t="shared" si="40"/>
        <v>0</v>
      </c>
      <c r="I392" s="21"/>
      <c r="J392" s="143">
        <f t="shared" si="41"/>
        <v>0</v>
      </c>
      <c r="K392" s="143">
        <v>0</v>
      </c>
      <c r="L392" s="143">
        <f t="shared" si="42"/>
        <v>0</v>
      </c>
      <c r="M392" s="149">
        <f t="shared" si="43"/>
        <v>0</v>
      </c>
      <c r="N392" s="15">
        <f t="shared" si="44"/>
        <v>0</v>
      </c>
    </row>
    <row r="393" spans="1:14" ht="33">
      <c r="A393" s="17">
        <v>189</v>
      </c>
      <c r="B393" s="24" t="s">
        <v>1357</v>
      </c>
      <c r="C393" s="54" t="s">
        <v>82</v>
      </c>
      <c r="D393" s="26">
        <v>0.48</v>
      </c>
      <c r="E393" s="21"/>
      <c r="F393" s="21">
        <f t="shared" si="39"/>
        <v>0</v>
      </c>
      <c r="G393" s="21"/>
      <c r="H393" s="21">
        <f t="shared" si="40"/>
        <v>0</v>
      </c>
      <c r="I393" s="21"/>
      <c r="J393" s="143">
        <f t="shared" si="41"/>
        <v>0</v>
      </c>
      <c r="K393" s="143">
        <v>0</v>
      </c>
      <c r="L393" s="143">
        <f t="shared" si="42"/>
        <v>0</v>
      </c>
      <c r="M393" s="149">
        <f t="shared" si="43"/>
        <v>0</v>
      </c>
      <c r="N393" s="15">
        <f t="shared" si="44"/>
        <v>0</v>
      </c>
    </row>
    <row r="394" spans="1:14" ht="33">
      <c r="A394" s="17">
        <v>190</v>
      </c>
      <c r="B394" s="24" t="s">
        <v>1358</v>
      </c>
      <c r="C394" s="54" t="s">
        <v>82</v>
      </c>
      <c r="D394" s="26">
        <v>0.48</v>
      </c>
      <c r="E394" s="21"/>
      <c r="F394" s="21">
        <f t="shared" si="39"/>
        <v>0</v>
      </c>
      <c r="G394" s="21"/>
      <c r="H394" s="21">
        <f t="shared" si="40"/>
        <v>0</v>
      </c>
      <c r="I394" s="21"/>
      <c r="J394" s="143">
        <f t="shared" si="41"/>
        <v>0</v>
      </c>
      <c r="K394" s="143">
        <v>0</v>
      </c>
      <c r="L394" s="143">
        <f t="shared" si="42"/>
        <v>0</v>
      </c>
      <c r="M394" s="149">
        <f t="shared" si="43"/>
        <v>0</v>
      </c>
      <c r="N394" s="15">
        <f t="shared" si="44"/>
        <v>0</v>
      </c>
    </row>
    <row r="395" spans="1:27" s="109" customFormat="1" ht="16.5">
      <c r="A395" s="104">
        <v>191</v>
      </c>
      <c r="B395" s="115" t="s">
        <v>1197</v>
      </c>
      <c r="C395" s="116" t="s">
        <v>1094</v>
      </c>
      <c r="D395" s="20">
        <v>18.01</v>
      </c>
      <c r="E395" s="21">
        <v>4</v>
      </c>
      <c r="F395" s="21">
        <f t="shared" si="39"/>
        <v>72.04</v>
      </c>
      <c r="G395" s="21">
        <v>1</v>
      </c>
      <c r="H395" s="21">
        <f t="shared" si="40"/>
        <v>18.01</v>
      </c>
      <c r="I395" s="21">
        <v>1</v>
      </c>
      <c r="J395" s="143">
        <f t="shared" si="41"/>
        <v>18.01</v>
      </c>
      <c r="K395" s="143">
        <v>1</v>
      </c>
      <c r="L395" s="143">
        <f t="shared" si="42"/>
        <v>18.01</v>
      </c>
      <c r="M395" s="149">
        <f t="shared" si="43"/>
        <v>7</v>
      </c>
      <c r="N395" s="15">
        <f t="shared" si="44"/>
        <v>126.07000000000001</v>
      </c>
      <c r="AA395" s="109">
        <v>14.82</v>
      </c>
    </row>
    <row r="396" spans="1:27" ht="16.5" hidden="1">
      <c r="A396" s="17">
        <v>192</v>
      </c>
      <c r="B396" s="89" t="s">
        <v>1198</v>
      </c>
      <c r="C396" s="19" t="s">
        <v>1094</v>
      </c>
      <c r="D396" s="26">
        <v>29.25</v>
      </c>
      <c r="E396" s="21"/>
      <c r="F396" s="21">
        <f t="shared" si="39"/>
        <v>0</v>
      </c>
      <c r="G396" s="21"/>
      <c r="H396" s="21">
        <f t="shared" si="40"/>
        <v>0</v>
      </c>
      <c r="I396" s="21"/>
      <c r="J396" s="143">
        <f t="shared" si="41"/>
        <v>0</v>
      </c>
      <c r="K396" s="143"/>
      <c r="L396" s="143">
        <f t="shared" si="42"/>
        <v>0</v>
      </c>
      <c r="M396" s="149">
        <f t="shared" si="43"/>
        <v>0</v>
      </c>
      <c r="N396" s="15">
        <f t="shared" si="44"/>
        <v>0</v>
      </c>
      <c r="AA396" s="72">
        <v>14.82</v>
      </c>
    </row>
    <row r="397" spans="1:27" ht="16.5" hidden="1">
      <c r="A397" s="17">
        <v>193</v>
      </c>
      <c r="B397" s="89" t="s">
        <v>1199</v>
      </c>
      <c r="C397" s="19" t="s">
        <v>1094</v>
      </c>
      <c r="D397" s="26">
        <v>18.01</v>
      </c>
      <c r="E397" s="21"/>
      <c r="F397" s="21">
        <f aca="true" t="shared" si="45" ref="F397:F452">E397*D397</f>
        <v>0</v>
      </c>
      <c r="G397" s="21"/>
      <c r="H397" s="21">
        <f aca="true" t="shared" si="46" ref="H397:H452">G397*D397</f>
        <v>0</v>
      </c>
      <c r="I397" s="21"/>
      <c r="J397" s="143">
        <f aca="true" t="shared" si="47" ref="J397:J452">I397*D397</f>
        <v>0</v>
      </c>
      <c r="K397" s="143"/>
      <c r="L397" s="143">
        <f t="shared" si="42"/>
        <v>0</v>
      </c>
      <c r="M397" s="149">
        <f t="shared" si="43"/>
        <v>0</v>
      </c>
      <c r="N397" s="15">
        <f t="shared" si="44"/>
        <v>0</v>
      </c>
      <c r="AA397" s="72">
        <v>4.89</v>
      </c>
    </row>
    <row r="398" spans="1:27" ht="16.5" hidden="1">
      <c r="A398" s="17">
        <v>194</v>
      </c>
      <c r="B398" s="89" t="s">
        <v>1200</v>
      </c>
      <c r="C398" s="19" t="s">
        <v>1094</v>
      </c>
      <c r="D398" s="26">
        <v>27.42</v>
      </c>
      <c r="E398" s="21"/>
      <c r="F398" s="21">
        <f t="shared" si="45"/>
        <v>0</v>
      </c>
      <c r="G398" s="21"/>
      <c r="H398" s="21">
        <f t="shared" si="46"/>
        <v>0</v>
      </c>
      <c r="I398" s="21"/>
      <c r="J398" s="143">
        <f t="shared" si="47"/>
        <v>0</v>
      </c>
      <c r="K398" s="143"/>
      <c r="L398" s="143">
        <f aca="true" t="shared" si="48" ref="L398:L452">K398*D398</f>
        <v>0</v>
      </c>
      <c r="M398" s="149">
        <f aca="true" t="shared" si="49" ref="M398:M452">E398+G398+I398+K398</f>
        <v>0</v>
      </c>
      <c r="N398" s="15">
        <f aca="true" t="shared" si="50" ref="N398:N452">D398*M398</f>
        <v>0</v>
      </c>
      <c r="AA398" s="72">
        <v>14.82</v>
      </c>
    </row>
    <row r="399" spans="1:27" ht="16.5" hidden="1">
      <c r="A399" s="17">
        <v>195</v>
      </c>
      <c r="B399" s="89" t="s">
        <v>1201</v>
      </c>
      <c r="C399" s="19" t="s">
        <v>1094</v>
      </c>
      <c r="D399" s="26">
        <v>18.01</v>
      </c>
      <c r="E399" s="21"/>
      <c r="F399" s="21">
        <f t="shared" si="45"/>
        <v>0</v>
      </c>
      <c r="G399" s="21"/>
      <c r="H399" s="21">
        <f t="shared" si="46"/>
        <v>0</v>
      </c>
      <c r="I399" s="21"/>
      <c r="J399" s="143">
        <f t="shared" si="47"/>
        <v>0</v>
      </c>
      <c r="K399" s="143"/>
      <c r="L399" s="143">
        <f t="shared" si="48"/>
        <v>0</v>
      </c>
      <c r="M399" s="149">
        <f t="shared" si="49"/>
        <v>0</v>
      </c>
      <c r="N399" s="15">
        <f t="shared" si="50"/>
        <v>0</v>
      </c>
      <c r="AA399" s="72">
        <v>14.82</v>
      </c>
    </row>
    <row r="400" spans="1:27" ht="16.5" hidden="1">
      <c r="A400" s="17">
        <v>196</v>
      </c>
      <c r="B400" s="89" t="s">
        <v>1202</v>
      </c>
      <c r="C400" s="19" t="s">
        <v>1094</v>
      </c>
      <c r="D400" s="26">
        <v>29.25</v>
      </c>
      <c r="E400" s="21"/>
      <c r="F400" s="21">
        <f t="shared" si="45"/>
        <v>0</v>
      </c>
      <c r="G400" s="21"/>
      <c r="H400" s="21">
        <f t="shared" si="46"/>
        <v>0</v>
      </c>
      <c r="I400" s="21"/>
      <c r="J400" s="143">
        <f t="shared" si="47"/>
        <v>0</v>
      </c>
      <c r="K400" s="143"/>
      <c r="L400" s="143">
        <f t="shared" si="48"/>
        <v>0</v>
      </c>
      <c r="M400" s="149">
        <f t="shared" si="49"/>
        <v>0</v>
      </c>
      <c r="N400" s="15">
        <f t="shared" si="50"/>
        <v>0</v>
      </c>
      <c r="AA400" s="72">
        <v>14.82</v>
      </c>
    </row>
    <row r="401" spans="1:27" ht="16.5" hidden="1">
      <c r="A401" s="17">
        <v>197</v>
      </c>
      <c r="B401" s="89" t="s">
        <v>1203</v>
      </c>
      <c r="C401" s="19" t="s">
        <v>1094</v>
      </c>
      <c r="D401" s="26">
        <v>18.01</v>
      </c>
      <c r="E401" s="21"/>
      <c r="F401" s="21">
        <f t="shared" si="45"/>
        <v>0</v>
      </c>
      <c r="G401" s="21"/>
      <c r="H401" s="21">
        <f t="shared" si="46"/>
        <v>0</v>
      </c>
      <c r="I401" s="21"/>
      <c r="J401" s="143">
        <f t="shared" si="47"/>
        <v>0</v>
      </c>
      <c r="K401" s="143"/>
      <c r="L401" s="143">
        <f t="shared" si="48"/>
        <v>0</v>
      </c>
      <c r="M401" s="149">
        <f t="shared" si="49"/>
        <v>0</v>
      </c>
      <c r="N401" s="15">
        <f t="shared" si="50"/>
        <v>0</v>
      </c>
      <c r="AA401" s="72">
        <v>31.12</v>
      </c>
    </row>
    <row r="402" spans="1:27" ht="16.5" hidden="1">
      <c r="A402" s="17">
        <v>198</v>
      </c>
      <c r="B402" s="89" t="s">
        <v>1204</v>
      </c>
      <c r="C402" s="19" t="s">
        <v>1094</v>
      </c>
      <c r="D402" s="26">
        <v>27.42</v>
      </c>
      <c r="E402" s="21"/>
      <c r="F402" s="21">
        <f t="shared" si="45"/>
        <v>0</v>
      </c>
      <c r="G402" s="21"/>
      <c r="H402" s="21">
        <f t="shared" si="46"/>
        <v>0</v>
      </c>
      <c r="I402" s="21"/>
      <c r="J402" s="143">
        <f t="shared" si="47"/>
        <v>0</v>
      </c>
      <c r="K402" s="143"/>
      <c r="L402" s="143">
        <f t="shared" si="48"/>
        <v>0</v>
      </c>
      <c r="M402" s="149">
        <f t="shared" si="49"/>
        <v>0</v>
      </c>
      <c r="N402" s="15">
        <f t="shared" si="50"/>
        <v>0</v>
      </c>
      <c r="AA402" s="72">
        <v>31.12</v>
      </c>
    </row>
    <row r="403" spans="1:27" ht="33">
      <c r="A403" s="17">
        <v>199</v>
      </c>
      <c r="B403" s="24" t="s">
        <v>1355</v>
      </c>
      <c r="C403" s="19" t="s">
        <v>13</v>
      </c>
      <c r="D403" s="26">
        <v>16.05</v>
      </c>
      <c r="E403" s="21">
        <v>6</v>
      </c>
      <c r="F403" s="21">
        <f t="shared" si="45"/>
        <v>96.30000000000001</v>
      </c>
      <c r="G403" s="21">
        <v>3</v>
      </c>
      <c r="H403" s="21">
        <f t="shared" si="46"/>
        <v>48.150000000000006</v>
      </c>
      <c r="I403" s="21">
        <v>4</v>
      </c>
      <c r="J403" s="143">
        <f t="shared" si="47"/>
        <v>64.2</v>
      </c>
      <c r="K403" s="143">
        <v>0</v>
      </c>
      <c r="L403" s="143">
        <f t="shared" si="48"/>
        <v>0</v>
      </c>
      <c r="M403" s="149">
        <f t="shared" si="49"/>
        <v>13</v>
      </c>
      <c r="N403" s="15">
        <f t="shared" si="50"/>
        <v>208.65</v>
      </c>
      <c r="AA403" s="72">
        <v>13.51</v>
      </c>
    </row>
    <row r="404" spans="1:14" ht="33">
      <c r="A404" s="17">
        <v>200</v>
      </c>
      <c r="B404" s="24" t="s">
        <v>1356</v>
      </c>
      <c r="C404" s="19" t="s">
        <v>13</v>
      </c>
      <c r="D404" s="26">
        <v>16.05</v>
      </c>
      <c r="E404" s="21"/>
      <c r="F404" s="21">
        <f t="shared" si="45"/>
        <v>0</v>
      </c>
      <c r="G404" s="21"/>
      <c r="H404" s="21">
        <f t="shared" si="46"/>
        <v>0</v>
      </c>
      <c r="I404" s="21"/>
      <c r="J404" s="143">
        <f t="shared" si="47"/>
        <v>0</v>
      </c>
      <c r="K404" s="143">
        <v>0</v>
      </c>
      <c r="L404" s="143">
        <f t="shared" si="48"/>
        <v>0</v>
      </c>
      <c r="M404" s="149">
        <f t="shared" si="49"/>
        <v>0</v>
      </c>
      <c r="N404" s="15">
        <f t="shared" si="50"/>
        <v>0</v>
      </c>
    </row>
    <row r="405" spans="1:27" ht="49.5">
      <c r="A405" s="17">
        <v>201</v>
      </c>
      <c r="B405" s="24" t="s">
        <v>1172</v>
      </c>
      <c r="C405" s="54" t="s">
        <v>13</v>
      </c>
      <c r="D405" s="26">
        <v>60.71</v>
      </c>
      <c r="E405" s="21">
        <v>6</v>
      </c>
      <c r="F405" s="21">
        <f t="shared" si="45"/>
        <v>364.26</v>
      </c>
      <c r="G405" s="21">
        <v>3</v>
      </c>
      <c r="H405" s="21">
        <f t="shared" si="46"/>
        <v>182.13</v>
      </c>
      <c r="I405" s="21">
        <v>4</v>
      </c>
      <c r="J405" s="143">
        <f t="shared" si="47"/>
        <v>242.84</v>
      </c>
      <c r="K405" s="143">
        <v>2</v>
      </c>
      <c r="L405" s="143">
        <f t="shared" si="48"/>
        <v>121.42</v>
      </c>
      <c r="M405" s="149">
        <f t="shared" si="49"/>
        <v>15</v>
      </c>
      <c r="N405" s="15">
        <f t="shared" si="50"/>
        <v>910.65</v>
      </c>
      <c r="AA405" s="72">
        <v>111.33</v>
      </c>
    </row>
    <row r="406" spans="1:27" ht="49.5" customHeight="1">
      <c r="A406" s="17">
        <v>202</v>
      </c>
      <c r="B406" s="24" t="s">
        <v>1173</v>
      </c>
      <c r="C406" s="54" t="s">
        <v>13</v>
      </c>
      <c r="D406" s="26">
        <v>115.72</v>
      </c>
      <c r="E406" s="21"/>
      <c r="F406" s="21">
        <f t="shared" si="45"/>
        <v>0</v>
      </c>
      <c r="G406" s="21"/>
      <c r="H406" s="21">
        <f t="shared" si="46"/>
        <v>0</v>
      </c>
      <c r="I406" s="21"/>
      <c r="J406" s="143">
        <f t="shared" si="47"/>
        <v>0</v>
      </c>
      <c r="K406" s="143">
        <v>0</v>
      </c>
      <c r="L406" s="143">
        <f t="shared" si="48"/>
        <v>0</v>
      </c>
      <c r="M406" s="149">
        <f t="shared" si="49"/>
        <v>0</v>
      </c>
      <c r="N406" s="15">
        <f t="shared" si="50"/>
        <v>0</v>
      </c>
      <c r="AA406" s="72">
        <v>111.33</v>
      </c>
    </row>
    <row r="407" spans="1:14" ht="33">
      <c r="A407" s="17">
        <v>203</v>
      </c>
      <c r="B407" s="24" t="s">
        <v>1174</v>
      </c>
      <c r="C407" s="54" t="s">
        <v>13</v>
      </c>
      <c r="D407" s="26">
        <v>60.71</v>
      </c>
      <c r="E407" s="21"/>
      <c r="F407" s="21">
        <f t="shared" si="45"/>
        <v>0</v>
      </c>
      <c r="G407" s="21"/>
      <c r="H407" s="21">
        <f t="shared" si="46"/>
        <v>0</v>
      </c>
      <c r="I407" s="21"/>
      <c r="J407" s="143">
        <f t="shared" si="47"/>
        <v>0</v>
      </c>
      <c r="K407" s="143">
        <v>0</v>
      </c>
      <c r="L407" s="143">
        <f t="shared" si="48"/>
        <v>0</v>
      </c>
      <c r="M407" s="149">
        <f t="shared" si="49"/>
        <v>0</v>
      </c>
      <c r="N407" s="15">
        <f t="shared" si="50"/>
        <v>0</v>
      </c>
    </row>
    <row r="408" spans="1:14" ht="33">
      <c r="A408" s="17">
        <v>204</v>
      </c>
      <c r="B408" s="24" t="s">
        <v>1175</v>
      </c>
      <c r="C408" s="54" t="s">
        <v>13</v>
      </c>
      <c r="D408" s="26">
        <v>115.72</v>
      </c>
      <c r="E408" s="21"/>
      <c r="F408" s="21">
        <f t="shared" si="45"/>
        <v>0</v>
      </c>
      <c r="G408" s="21"/>
      <c r="H408" s="21">
        <f t="shared" si="46"/>
        <v>0</v>
      </c>
      <c r="I408" s="21"/>
      <c r="J408" s="143">
        <f t="shared" si="47"/>
        <v>0</v>
      </c>
      <c r="K408" s="143">
        <v>0</v>
      </c>
      <c r="L408" s="143">
        <f t="shared" si="48"/>
        <v>0</v>
      </c>
      <c r="M408" s="149">
        <f t="shared" si="49"/>
        <v>0</v>
      </c>
      <c r="N408" s="15">
        <f t="shared" si="50"/>
        <v>0</v>
      </c>
    </row>
    <row r="409" spans="1:27" ht="16.5">
      <c r="A409" s="17">
        <v>205</v>
      </c>
      <c r="B409" s="24" t="s">
        <v>1164</v>
      </c>
      <c r="C409" s="54" t="s">
        <v>13</v>
      </c>
      <c r="D409" s="26">
        <v>16.64</v>
      </c>
      <c r="E409" s="21">
        <v>15</v>
      </c>
      <c r="F409" s="21">
        <f t="shared" si="45"/>
        <v>249.60000000000002</v>
      </c>
      <c r="G409" s="21">
        <v>4</v>
      </c>
      <c r="H409" s="21">
        <f t="shared" si="46"/>
        <v>66.56</v>
      </c>
      <c r="I409" s="21">
        <v>4</v>
      </c>
      <c r="J409" s="143">
        <f t="shared" si="47"/>
        <v>66.56</v>
      </c>
      <c r="K409" s="143"/>
      <c r="L409" s="143">
        <f t="shared" si="48"/>
        <v>0</v>
      </c>
      <c r="M409" s="149">
        <f t="shared" si="49"/>
        <v>23</v>
      </c>
      <c r="N409" s="15">
        <f t="shared" si="50"/>
        <v>382.72</v>
      </c>
      <c r="AA409" s="72">
        <v>14.61</v>
      </c>
    </row>
    <row r="410" spans="1:27" ht="16.5">
      <c r="A410" s="17">
        <v>206</v>
      </c>
      <c r="B410" s="24" t="s">
        <v>1165</v>
      </c>
      <c r="C410" s="54" t="s">
        <v>13</v>
      </c>
      <c r="D410" s="26">
        <v>18.49</v>
      </c>
      <c r="E410" s="21"/>
      <c r="F410" s="21">
        <f t="shared" si="45"/>
        <v>0</v>
      </c>
      <c r="G410" s="21"/>
      <c r="H410" s="21">
        <f t="shared" si="46"/>
        <v>0</v>
      </c>
      <c r="I410" s="21"/>
      <c r="J410" s="143">
        <f t="shared" si="47"/>
        <v>0</v>
      </c>
      <c r="K410" s="143">
        <v>28</v>
      </c>
      <c r="L410" s="143">
        <f t="shared" si="48"/>
        <v>517.7199999999999</v>
      </c>
      <c r="M410" s="149">
        <f t="shared" si="49"/>
        <v>28</v>
      </c>
      <c r="N410" s="15">
        <f t="shared" si="50"/>
        <v>517.7199999999999</v>
      </c>
      <c r="AA410" s="72">
        <v>14.61</v>
      </c>
    </row>
    <row r="411" spans="1:27" ht="16.5">
      <c r="A411" s="17">
        <v>207</v>
      </c>
      <c r="B411" s="24" t="s">
        <v>1166</v>
      </c>
      <c r="C411" s="54" t="s">
        <v>13</v>
      </c>
      <c r="D411" s="26">
        <v>20.34</v>
      </c>
      <c r="E411" s="21"/>
      <c r="F411" s="21">
        <f t="shared" si="45"/>
        <v>0</v>
      </c>
      <c r="G411" s="21"/>
      <c r="H411" s="21">
        <f t="shared" si="46"/>
        <v>0</v>
      </c>
      <c r="I411" s="21"/>
      <c r="J411" s="143">
        <f t="shared" si="47"/>
        <v>0</v>
      </c>
      <c r="K411" s="143"/>
      <c r="L411" s="143">
        <f t="shared" si="48"/>
        <v>0</v>
      </c>
      <c r="M411" s="149">
        <f t="shared" si="49"/>
        <v>0</v>
      </c>
      <c r="N411" s="15">
        <f t="shared" si="50"/>
        <v>0</v>
      </c>
      <c r="AA411" s="72">
        <v>14.61</v>
      </c>
    </row>
    <row r="412" spans="1:27" ht="16.5">
      <c r="A412" s="17">
        <v>208</v>
      </c>
      <c r="B412" s="24" t="s">
        <v>1167</v>
      </c>
      <c r="C412" s="54" t="s">
        <v>13</v>
      </c>
      <c r="D412" s="26">
        <v>16.64</v>
      </c>
      <c r="E412" s="21"/>
      <c r="F412" s="21">
        <f t="shared" si="45"/>
        <v>0</v>
      </c>
      <c r="G412" s="21"/>
      <c r="H412" s="21">
        <f t="shared" si="46"/>
        <v>0</v>
      </c>
      <c r="I412" s="21"/>
      <c r="J412" s="143">
        <f t="shared" si="47"/>
        <v>0</v>
      </c>
      <c r="K412" s="143"/>
      <c r="L412" s="143">
        <f t="shared" si="48"/>
        <v>0</v>
      </c>
      <c r="M412" s="149">
        <f t="shared" si="49"/>
        <v>0</v>
      </c>
      <c r="N412" s="15">
        <f t="shared" si="50"/>
        <v>0</v>
      </c>
      <c r="AA412" s="72">
        <v>5.31</v>
      </c>
    </row>
    <row r="413" spans="1:27" ht="16.5">
      <c r="A413" s="17">
        <v>209</v>
      </c>
      <c r="B413" s="24" t="s">
        <v>1168</v>
      </c>
      <c r="C413" s="54" t="s">
        <v>13</v>
      </c>
      <c r="D413" s="26">
        <v>18.49</v>
      </c>
      <c r="E413" s="21"/>
      <c r="F413" s="21">
        <f t="shared" si="45"/>
        <v>0</v>
      </c>
      <c r="G413" s="21"/>
      <c r="H413" s="21">
        <f t="shared" si="46"/>
        <v>0</v>
      </c>
      <c r="I413" s="21"/>
      <c r="J413" s="143">
        <f t="shared" si="47"/>
        <v>0</v>
      </c>
      <c r="K413" s="143"/>
      <c r="L413" s="143">
        <f t="shared" si="48"/>
        <v>0</v>
      </c>
      <c r="M413" s="149">
        <f t="shared" si="49"/>
        <v>0</v>
      </c>
      <c r="N413" s="15">
        <f t="shared" si="50"/>
        <v>0</v>
      </c>
      <c r="AA413" s="72">
        <v>5.31</v>
      </c>
    </row>
    <row r="414" spans="1:27" ht="18.75" customHeight="1">
      <c r="A414" s="17">
        <v>210</v>
      </c>
      <c r="B414" s="24" t="s">
        <v>1169</v>
      </c>
      <c r="C414" s="54" t="s">
        <v>13</v>
      </c>
      <c r="D414" s="26">
        <v>20.34</v>
      </c>
      <c r="E414" s="21"/>
      <c r="F414" s="21">
        <f t="shared" si="45"/>
        <v>0</v>
      </c>
      <c r="G414" s="21"/>
      <c r="H414" s="21">
        <f t="shared" si="46"/>
        <v>0</v>
      </c>
      <c r="I414" s="21"/>
      <c r="J414" s="143">
        <f t="shared" si="47"/>
        <v>0</v>
      </c>
      <c r="K414" s="143"/>
      <c r="L414" s="143">
        <f t="shared" si="48"/>
        <v>0</v>
      </c>
      <c r="M414" s="149">
        <f t="shared" si="49"/>
        <v>0</v>
      </c>
      <c r="N414" s="15">
        <f t="shared" si="50"/>
        <v>0</v>
      </c>
      <c r="AA414" s="72">
        <v>5.31</v>
      </c>
    </row>
    <row r="415" spans="1:27" ht="16.5" customHeight="1">
      <c r="A415" s="17">
        <v>211</v>
      </c>
      <c r="B415" s="24" t="s">
        <v>1341</v>
      </c>
      <c r="C415" s="54" t="s">
        <v>1094</v>
      </c>
      <c r="D415" s="26">
        <v>8.3</v>
      </c>
      <c r="E415" s="21"/>
      <c r="F415" s="21">
        <f t="shared" si="45"/>
        <v>0</v>
      </c>
      <c r="G415" s="21"/>
      <c r="H415" s="21">
        <f t="shared" si="46"/>
        <v>0</v>
      </c>
      <c r="I415" s="21"/>
      <c r="J415" s="143">
        <f t="shared" si="47"/>
        <v>0</v>
      </c>
      <c r="K415" s="143"/>
      <c r="L415" s="143">
        <f t="shared" si="48"/>
        <v>0</v>
      </c>
      <c r="M415" s="149">
        <f t="shared" si="49"/>
        <v>0</v>
      </c>
      <c r="N415" s="15">
        <f t="shared" si="50"/>
        <v>0</v>
      </c>
      <c r="AA415" s="72">
        <v>5.63</v>
      </c>
    </row>
    <row r="416" spans="1:27" ht="33">
      <c r="A416" s="17">
        <v>212</v>
      </c>
      <c r="B416" s="24" t="s">
        <v>1342</v>
      </c>
      <c r="C416" s="54" t="s">
        <v>1094</v>
      </c>
      <c r="D416" s="26">
        <v>8.3</v>
      </c>
      <c r="E416" s="21">
        <v>1</v>
      </c>
      <c r="F416" s="21">
        <f t="shared" si="45"/>
        <v>8.3</v>
      </c>
      <c r="G416" s="21"/>
      <c r="H416" s="21">
        <f t="shared" si="46"/>
        <v>0</v>
      </c>
      <c r="I416" s="21"/>
      <c r="J416" s="143">
        <f t="shared" si="47"/>
        <v>0</v>
      </c>
      <c r="K416" s="143">
        <v>0</v>
      </c>
      <c r="L416" s="143">
        <f t="shared" si="48"/>
        <v>0</v>
      </c>
      <c r="M416" s="149">
        <f t="shared" si="49"/>
        <v>1</v>
      </c>
      <c r="N416" s="15">
        <f t="shared" si="50"/>
        <v>8.3</v>
      </c>
      <c r="AA416" s="72">
        <v>4.51</v>
      </c>
    </row>
    <row r="417" spans="1:27" ht="33">
      <c r="A417" s="17">
        <v>213</v>
      </c>
      <c r="B417" s="24" t="s">
        <v>1343</v>
      </c>
      <c r="C417" s="54" t="s">
        <v>1094</v>
      </c>
      <c r="D417" s="26">
        <v>7.26</v>
      </c>
      <c r="E417" s="21"/>
      <c r="F417" s="21">
        <f t="shared" si="45"/>
        <v>0</v>
      </c>
      <c r="G417" s="21"/>
      <c r="H417" s="21">
        <f t="shared" si="46"/>
        <v>0</v>
      </c>
      <c r="I417" s="21"/>
      <c r="J417" s="143">
        <f t="shared" si="47"/>
        <v>0</v>
      </c>
      <c r="K417" s="143">
        <v>0</v>
      </c>
      <c r="L417" s="143">
        <f t="shared" si="48"/>
        <v>0</v>
      </c>
      <c r="M417" s="149">
        <f t="shared" si="49"/>
        <v>0</v>
      </c>
      <c r="N417" s="15">
        <f t="shared" si="50"/>
        <v>0</v>
      </c>
      <c r="AA417" s="72">
        <v>3.38</v>
      </c>
    </row>
    <row r="418" spans="1:27" ht="33">
      <c r="A418" s="17">
        <v>214</v>
      </c>
      <c r="B418" s="24" t="s">
        <v>1344</v>
      </c>
      <c r="C418" s="54" t="s">
        <v>1094</v>
      </c>
      <c r="D418" s="26">
        <v>13.14</v>
      </c>
      <c r="E418" s="21"/>
      <c r="F418" s="21">
        <f t="shared" si="45"/>
        <v>0</v>
      </c>
      <c r="G418" s="21"/>
      <c r="H418" s="21">
        <f t="shared" si="46"/>
        <v>0</v>
      </c>
      <c r="I418" s="21"/>
      <c r="J418" s="143">
        <f t="shared" si="47"/>
        <v>0</v>
      </c>
      <c r="K418" s="143">
        <v>0</v>
      </c>
      <c r="L418" s="143">
        <f t="shared" si="48"/>
        <v>0</v>
      </c>
      <c r="M418" s="149">
        <f t="shared" si="49"/>
        <v>0</v>
      </c>
      <c r="N418" s="15">
        <f t="shared" si="50"/>
        <v>0</v>
      </c>
      <c r="AA418" s="72">
        <v>5.63</v>
      </c>
    </row>
    <row r="419" spans="1:27" ht="33">
      <c r="A419" s="17">
        <v>215</v>
      </c>
      <c r="B419" s="24" t="s">
        <v>1345</v>
      </c>
      <c r="C419" s="54" t="s">
        <v>1094</v>
      </c>
      <c r="D419" s="26">
        <v>12.45</v>
      </c>
      <c r="E419" s="21"/>
      <c r="F419" s="21">
        <f t="shared" si="45"/>
        <v>0</v>
      </c>
      <c r="G419" s="21"/>
      <c r="H419" s="21">
        <f t="shared" si="46"/>
        <v>0</v>
      </c>
      <c r="I419" s="21"/>
      <c r="J419" s="143">
        <f t="shared" si="47"/>
        <v>0</v>
      </c>
      <c r="K419" s="143">
        <v>0</v>
      </c>
      <c r="L419" s="143">
        <f t="shared" si="48"/>
        <v>0</v>
      </c>
      <c r="M419" s="149">
        <f t="shared" si="49"/>
        <v>0</v>
      </c>
      <c r="N419" s="15">
        <f t="shared" si="50"/>
        <v>0</v>
      </c>
      <c r="AA419" s="72">
        <v>11.26</v>
      </c>
    </row>
    <row r="420" spans="1:27" ht="33">
      <c r="A420" s="17">
        <v>216</v>
      </c>
      <c r="B420" s="24" t="s">
        <v>1346</v>
      </c>
      <c r="C420" s="54" t="s">
        <v>1094</v>
      </c>
      <c r="D420" s="26">
        <v>11.07</v>
      </c>
      <c r="E420" s="21"/>
      <c r="F420" s="21">
        <f t="shared" si="45"/>
        <v>0</v>
      </c>
      <c r="G420" s="21"/>
      <c r="H420" s="21">
        <f t="shared" si="46"/>
        <v>0</v>
      </c>
      <c r="I420" s="21"/>
      <c r="J420" s="143">
        <f t="shared" si="47"/>
        <v>0</v>
      </c>
      <c r="K420" s="143">
        <v>0</v>
      </c>
      <c r="L420" s="143">
        <f t="shared" si="48"/>
        <v>0</v>
      </c>
      <c r="M420" s="149">
        <f t="shared" si="49"/>
        <v>0</v>
      </c>
      <c r="N420" s="15">
        <f t="shared" si="50"/>
        <v>0</v>
      </c>
      <c r="AA420" s="72">
        <v>3.38</v>
      </c>
    </row>
    <row r="421" spans="1:14" ht="33">
      <c r="A421" s="17">
        <v>217</v>
      </c>
      <c r="B421" s="24" t="s">
        <v>1025</v>
      </c>
      <c r="C421" s="54" t="s">
        <v>13</v>
      </c>
      <c r="D421" s="26">
        <v>21.51</v>
      </c>
      <c r="E421" s="21"/>
      <c r="F421" s="21">
        <f t="shared" si="45"/>
        <v>0</v>
      </c>
      <c r="G421" s="21"/>
      <c r="H421" s="21">
        <f t="shared" si="46"/>
        <v>0</v>
      </c>
      <c r="I421" s="21"/>
      <c r="J421" s="143">
        <f t="shared" si="47"/>
        <v>0</v>
      </c>
      <c r="K421" s="143">
        <v>0</v>
      </c>
      <c r="L421" s="143">
        <f t="shared" si="48"/>
        <v>0</v>
      </c>
      <c r="M421" s="149">
        <f t="shared" si="49"/>
        <v>0</v>
      </c>
      <c r="N421" s="15">
        <f t="shared" si="50"/>
        <v>0</v>
      </c>
    </row>
    <row r="422" spans="1:14" ht="33">
      <c r="A422" s="17">
        <v>218</v>
      </c>
      <c r="B422" s="24" t="s">
        <v>1026</v>
      </c>
      <c r="C422" s="54" t="s">
        <v>13</v>
      </c>
      <c r="D422" s="26">
        <v>25.9</v>
      </c>
      <c r="E422" s="21">
        <v>24</v>
      </c>
      <c r="F422" s="21">
        <f t="shared" si="45"/>
        <v>621.5999999999999</v>
      </c>
      <c r="G422" s="21">
        <v>7</v>
      </c>
      <c r="H422" s="21">
        <f t="shared" si="46"/>
        <v>181.29999999999998</v>
      </c>
      <c r="I422" s="21">
        <v>8</v>
      </c>
      <c r="J422" s="143">
        <f t="shared" si="47"/>
        <v>207.2</v>
      </c>
      <c r="K422" s="143">
        <v>0</v>
      </c>
      <c r="L422" s="143">
        <f t="shared" si="48"/>
        <v>0</v>
      </c>
      <c r="M422" s="149">
        <f t="shared" si="49"/>
        <v>39</v>
      </c>
      <c r="N422" s="15">
        <f t="shared" si="50"/>
        <v>1010.0999999999999</v>
      </c>
    </row>
    <row r="423" spans="1:14" ht="33" hidden="1">
      <c r="A423" s="17">
        <v>219</v>
      </c>
      <c r="B423" s="24" t="s">
        <v>1027</v>
      </c>
      <c r="C423" s="54" t="s">
        <v>13</v>
      </c>
      <c r="D423" s="26">
        <v>27.66</v>
      </c>
      <c r="E423" s="21"/>
      <c r="F423" s="21">
        <f t="shared" si="45"/>
        <v>0</v>
      </c>
      <c r="G423" s="21"/>
      <c r="H423" s="21">
        <f t="shared" si="46"/>
        <v>0</v>
      </c>
      <c r="I423" s="21"/>
      <c r="J423" s="143">
        <f t="shared" si="47"/>
        <v>0</v>
      </c>
      <c r="K423" s="143"/>
      <c r="L423" s="143">
        <f t="shared" si="48"/>
        <v>0</v>
      </c>
      <c r="M423" s="149">
        <f t="shared" si="49"/>
        <v>0</v>
      </c>
      <c r="N423" s="15">
        <f t="shared" si="50"/>
        <v>0</v>
      </c>
    </row>
    <row r="424" spans="1:14" ht="33" hidden="1">
      <c r="A424" s="17">
        <v>220</v>
      </c>
      <c r="B424" s="24" t="s">
        <v>1028</v>
      </c>
      <c r="C424" s="54" t="s">
        <v>13</v>
      </c>
      <c r="D424" s="26">
        <v>33.3</v>
      </c>
      <c r="E424" s="21"/>
      <c r="F424" s="21">
        <f t="shared" si="45"/>
        <v>0</v>
      </c>
      <c r="G424" s="21"/>
      <c r="H424" s="21">
        <f t="shared" si="46"/>
        <v>0</v>
      </c>
      <c r="I424" s="21"/>
      <c r="J424" s="143">
        <f t="shared" si="47"/>
        <v>0</v>
      </c>
      <c r="K424" s="143"/>
      <c r="L424" s="143">
        <f t="shared" si="48"/>
        <v>0</v>
      </c>
      <c r="M424" s="149">
        <f t="shared" si="49"/>
        <v>0</v>
      </c>
      <c r="N424" s="15">
        <f t="shared" si="50"/>
        <v>0</v>
      </c>
    </row>
    <row r="425" spans="1:14" ht="16.5" hidden="1">
      <c r="A425" s="17">
        <v>221</v>
      </c>
      <c r="B425" s="90" t="s">
        <v>1029</v>
      </c>
      <c r="C425" s="54" t="s">
        <v>13</v>
      </c>
      <c r="D425" s="26">
        <v>12.29</v>
      </c>
      <c r="E425" s="21"/>
      <c r="F425" s="21">
        <f t="shared" si="45"/>
        <v>0</v>
      </c>
      <c r="G425" s="21"/>
      <c r="H425" s="21">
        <f t="shared" si="46"/>
        <v>0</v>
      </c>
      <c r="I425" s="21"/>
      <c r="J425" s="143">
        <f t="shared" si="47"/>
        <v>0</v>
      </c>
      <c r="K425" s="143"/>
      <c r="L425" s="143">
        <f t="shared" si="48"/>
        <v>0</v>
      </c>
      <c r="M425" s="149">
        <f t="shared" si="49"/>
        <v>0</v>
      </c>
      <c r="N425" s="15">
        <f t="shared" si="50"/>
        <v>0</v>
      </c>
    </row>
    <row r="426" spans="1:14" ht="16.5" hidden="1">
      <c r="A426" s="17">
        <v>222</v>
      </c>
      <c r="B426" s="90" t="s">
        <v>1030</v>
      </c>
      <c r="C426" s="54" t="s">
        <v>13</v>
      </c>
      <c r="D426" s="26">
        <v>14.8</v>
      </c>
      <c r="E426" s="21"/>
      <c r="F426" s="21">
        <f t="shared" si="45"/>
        <v>0</v>
      </c>
      <c r="G426" s="21"/>
      <c r="H426" s="21">
        <f t="shared" si="46"/>
        <v>0</v>
      </c>
      <c r="I426" s="21"/>
      <c r="J426" s="143">
        <f t="shared" si="47"/>
        <v>0</v>
      </c>
      <c r="K426" s="143"/>
      <c r="L426" s="143">
        <f t="shared" si="48"/>
        <v>0</v>
      </c>
      <c r="M426" s="149">
        <f t="shared" si="49"/>
        <v>0</v>
      </c>
      <c r="N426" s="15">
        <f t="shared" si="50"/>
        <v>0</v>
      </c>
    </row>
    <row r="427" spans="1:14" ht="16.5" hidden="1">
      <c r="A427" s="17">
        <v>223</v>
      </c>
      <c r="B427" s="90" t="s">
        <v>1031</v>
      </c>
      <c r="C427" s="54" t="s">
        <v>13</v>
      </c>
      <c r="D427" s="26">
        <v>15.36</v>
      </c>
      <c r="E427" s="21"/>
      <c r="F427" s="21">
        <f t="shared" si="45"/>
        <v>0</v>
      </c>
      <c r="G427" s="21"/>
      <c r="H427" s="21">
        <f t="shared" si="46"/>
        <v>0</v>
      </c>
      <c r="I427" s="21"/>
      <c r="J427" s="143">
        <f t="shared" si="47"/>
        <v>0</v>
      </c>
      <c r="K427" s="143"/>
      <c r="L427" s="143">
        <f t="shared" si="48"/>
        <v>0</v>
      </c>
      <c r="M427" s="149">
        <f t="shared" si="49"/>
        <v>0</v>
      </c>
      <c r="N427" s="15">
        <f t="shared" si="50"/>
        <v>0</v>
      </c>
    </row>
    <row r="428" spans="1:14" ht="16.5" hidden="1">
      <c r="A428" s="17">
        <v>224</v>
      </c>
      <c r="B428" s="90" t="s">
        <v>1032</v>
      </c>
      <c r="C428" s="54" t="s">
        <v>13</v>
      </c>
      <c r="D428" s="26">
        <v>18.5</v>
      </c>
      <c r="E428" s="21"/>
      <c r="F428" s="21">
        <f t="shared" si="45"/>
        <v>0</v>
      </c>
      <c r="G428" s="21"/>
      <c r="H428" s="21">
        <f t="shared" si="46"/>
        <v>0</v>
      </c>
      <c r="I428" s="21"/>
      <c r="J428" s="143">
        <f t="shared" si="47"/>
        <v>0</v>
      </c>
      <c r="K428" s="143"/>
      <c r="L428" s="143">
        <f t="shared" si="48"/>
        <v>0</v>
      </c>
      <c r="M428" s="149">
        <f t="shared" si="49"/>
        <v>0</v>
      </c>
      <c r="N428" s="15">
        <f t="shared" si="50"/>
        <v>0</v>
      </c>
    </row>
    <row r="429" spans="1:14" ht="33" hidden="1">
      <c r="A429" s="17">
        <v>225</v>
      </c>
      <c r="B429" s="90" t="s">
        <v>1033</v>
      </c>
      <c r="C429" s="54" t="s">
        <v>13</v>
      </c>
      <c r="D429" s="26">
        <v>19.67</v>
      </c>
      <c r="E429" s="21"/>
      <c r="F429" s="21">
        <f t="shared" si="45"/>
        <v>0</v>
      </c>
      <c r="G429" s="21"/>
      <c r="H429" s="21">
        <f t="shared" si="46"/>
        <v>0</v>
      </c>
      <c r="I429" s="21"/>
      <c r="J429" s="143">
        <f t="shared" si="47"/>
        <v>0</v>
      </c>
      <c r="K429" s="143"/>
      <c r="L429" s="143">
        <f t="shared" si="48"/>
        <v>0</v>
      </c>
      <c r="M429" s="149">
        <f t="shared" si="49"/>
        <v>0</v>
      </c>
      <c r="N429" s="15">
        <f t="shared" si="50"/>
        <v>0</v>
      </c>
    </row>
    <row r="430" spans="1:14" ht="33">
      <c r="A430" s="17">
        <v>226</v>
      </c>
      <c r="B430" s="90" t="s">
        <v>1034</v>
      </c>
      <c r="C430" s="54" t="s">
        <v>13</v>
      </c>
      <c r="D430" s="26">
        <v>23.68</v>
      </c>
      <c r="E430" s="21">
        <v>2</v>
      </c>
      <c r="F430" s="21">
        <f t="shared" si="45"/>
        <v>47.36</v>
      </c>
      <c r="G430" s="21"/>
      <c r="H430" s="21">
        <f t="shared" si="46"/>
        <v>0</v>
      </c>
      <c r="I430" s="21"/>
      <c r="J430" s="143">
        <f t="shared" si="47"/>
        <v>0</v>
      </c>
      <c r="K430" s="143">
        <v>0</v>
      </c>
      <c r="L430" s="143">
        <f t="shared" si="48"/>
        <v>0</v>
      </c>
      <c r="M430" s="149">
        <f t="shared" si="49"/>
        <v>2</v>
      </c>
      <c r="N430" s="15">
        <f t="shared" si="50"/>
        <v>47.36</v>
      </c>
    </row>
    <row r="431" spans="1:27" ht="16.5">
      <c r="A431" s="17">
        <v>227</v>
      </c>
      <c r="B431" s="24" t="s">
        <v>1035</v>
      </c>
      <c r="C431" s="54" t="s">
        <v>13</v>
      </c>
      <c r="D431" s="26">
        <v>10.45</v>
      </c>
      <c r="E431" s="21"/>
      <c r="F431" s="21">
        <f t="shared" si="45"/>
        <v>0</v>
      </c>
      <c r="G431" s="21"/>
      <c r="H431" s="21">
        <f t="shared" si="46"/>
        <v>0</v>
      </c>
      <c r="I431" s="21"/>
      <c r="J431" s="143">
        <f t="shared" si="47"/>
        <v>0</v>
      </c>
      <c r="K431" s="143">
        <v>0</v>
      </c>
      <c r="L431" s="143">
        <f t="shared" si="48"/>
        <v>0</v>
      </c>
      <c r="M431" s="149">
        <f t="shared" si="49"/>
        <v>0</v>
      </c>
      <c r="N431" s="15">
        <f t="shared" si="50"/>
        <v>0</v>
      </c>
      <c r="AA431" s="72">
        <v>7.183000000000001</v>
      </c>
    </row>
    <row r="432" spans="1:27" ht="16.5">
      <c r="A432" s="17">
        <v>228</v>
      </c>
      <c r="B432" s="24" t="s">
        <v>1036</v>
      </c>
      <c r="C432" s="54" t="s">
        <v>13</v>
      </c>
      <c r="D432" s="26">
        <v>12.58</v>
      </c>
      <c r="E432" s="21"/>
      <c r="F432" s="21">
        <f t="shared" si="45"/>
        <v>0</v>
      </c>
      <c r="G432" s="21"/>
      <c r="H432" s="21">
        <f t="shared" si="46"/>
        <v>0</v>
      </c>
      <c r="I432" s="21"/>
      <c r="J432" s="143">
        <f t="shared" si="47"/>
        <v>0</v>
      </c>
      <c r="K432" s="143">
        <v>0</v>
      </c>
      <c r="L432" s="143">
        <f t="shared" si="48"/>
        <v>0</v>
      </c>
      <c r="M432" s="149">
        <f t="shared" si="49"/>
        <v>0</v>
      </c>
      <c r="N432" s="15">
        <f t="shared" si="50"/>
        <v>0</v>
      </c>
      <c r="AA432" s="72">
        <v>7.18</v>
      </c>
    </row>
    <row r="433" spans="1:27" ht="16.5">
      <c r="A433" s="17">
        <v>229</v>
      </c>
      <c r="B433" s="24" t="s">
        <v>1037</v>
      </c>
      <c r="C433" s="54" t="s">
        <v>13</v>
      </c>
      <c r="D433" s="26">
        <v>9.22</v>
      </c>
      <c r="E433" s="21"/>
      <c r="F433" s="21">
        <f t="shared" si="45"/>
        <v>0</v>
      </c>
      <c r="G433" s="21"/>
      <c r="H433" s="21">
        <f t="shared" si="46"/>
        <v>0</v>
      </c>
      <c r="I433" s="21"/>
      <c r="J433" s="143">
        <f t="shared" si="47"/>
        <v>0</v>
      </c>
      <c r="K433" s="143">
        <v>0</v>
      </c>
      <c r="L433" s="143">
        <f t="shared" si="48"/>
        <v>0</v>
      </c>
      <c r="M433" s="149">
        <f t="shared" si="49"/>
        <v>0</v>
      </c>
      <c r="N433" s="15">
        <f t="shared" si="50"/>
        <v>0</v>
      </c>
      <c r="AA433" s="72">
        <v>18.17</v>
      </c>
    </row>
    <row r="434" spans="1:27" ht="16.5">
      <c r="A434" s="17">
        <v>230</v>
      </c>
      <c r="B434" s="24" t="s">
        <v>1038</v>
      </c>
      <c r="C434" s="54" t="s">
        <v>13</v>
      </c>
      <c r="D434" s="26">
        <v>11.1</v>
      </c>
      <c r="E434" s="21">
        <v>2</v>
      </c>
      <c r="F434" s="21">
        <f t="shared" si="45"/>
        <v>22.2</v>
      </c>
      <c r="G434" s="21"/>
      <c r="H434" s="21">
        <f t="shared" si="46"/>
        <v>0</v>
      </c>
      <c r="I434" s="21"/>
      <c r="J434" s="143">
        <f t="shared" si="47"/>
        <v>0</v>
      </c>
      <c r="K434" s="143">
        <v>0</v>
      </c>
      <c r="L434" s="143">
        <f t="shared" si="48"/>
        <v>0</v>
      </c>
      <c r="M434" s="149">
        <f t="shared" si="49"/>
        <v>2</v>
      </c>
      <c r="N434" s="15">
        <f t="shared" si="50"/>
        <v>22.2</v>
      </c>
      <c r="AA434" s="72">
        <v>18.17</v>
      </c>
    </row>
    <row r="435" spans="1:14" ht="16.5">
      <c r="A435" s="17">
        <v>231</v>
      </c>
      <c r="B435" s="24" t="s">
        <v>1022</v>
      </c>
      <c r="C435" s="54" t="s">
        <v>13</v>
      </c>
      <c r="D435" s="26">
        <v>4.88</v>
      </c>
      <c r="E435" s="21"/>
      <c r="F435" s="21">
        <f t="shared" si="45"/>
        <v>0</v>
      </c>
      <c r="G435" s="21"/>
      <c r="H435" s="21">
        <f t="shared" si="46"/>
        <v>0</v>
      </c>
      <c r="I435" s="21"/>
      <c r="J435" s="143">
        <f t="shared" si="47"/>
        <v>0</v>
      </c>
      <c r="K435" s="143">
        <v>0</v>
      </c>
      <c r="L435" s="143">
        <f t="shared" si="48"/>
        <v>0</v>
      </c>
      <c r="M435" s="149">
        <f t="shared" si="49"/>
        <v>0</v>
      </c>
      <c r="N435" s="15">
        <f t="shared" si="50"/>
        <v>0</v>
      </c>
    </row>
    <row r="436" spans="1:27" ht="16.5">
      <c r="A436" s="17">
        <v>232</v>
      </c>
      <c r="B436" s="24" t="s">
        <v>1023</v>
      </c>
      <c r="C436" s="54" t="s">
        <v>13</v>
      </c>
      <c r="D436" s="26">
        <v>6.41</v>
      </c>
      <c r="E436" s="21">
        <v>24</v>
      </c>
      <c r="F436" s="21">
        <f t="shared" si="45"/>
        <v>153.84</v>
      </c>
      <c r="G436" s="21">
        <v>7</v>
      </c>
      <c r="H436" s="21">
        <f t="shared" si="46"/>
        <v>44.870000000000005</v>
      </c>
      <c r="I436" s="21">
        <v>8</v>
      </c>
      <c r="J436" s="143">
        <f t="shared" si="47"/>
        <v>51.28</v>
      </c>
      <c r="K436" s="143">
        <v>0</v>
      </c>
      <c r="L436" s="143">
        <f t="shared" si="48"/>
        <v>0</v>
      </c>
      <c r="M436" s="149">
        <f t="shared" si="49"/>
        <v>39</v>
      </c>
      <c r="N436" s="15">
        <f t="shared" si="50"/>
        <v>249.99</v>
      </c>
      <c r="AA436" s="72">
        <v>1.24</v>
      </c>
    </row>
    <row r="437" spans="1:27" ht="16.5" hidden="1">
      <c r="A437" s="17">
        <v>233</v>
      </c>
      <c r="B437" s="24" t="s">
        <v>1039</v>
      </c>
      <c r="C437" s="54" t="s">
        <v>13</v>
      </c>
      <c r="D437" s="26">
        <v>8.6</v>
      </c>
      <c r="E437" s="21"/>
      <c r="F437" s="21">
        <f t="shared" si="45"/>
        <v>0</v>
      </c>
      <c r="G437" s="21"/>
      <c r="H437" s="21">
        <f t="shared" si="46"/>
        <v>0</v>
      </c>
      <c r="I437" s="21"/>
      <c r="J437" s="143">
        <f t="shared" si="47"/>
        <v>0</v>
      </c>
      <c r="K437" s="143"/>
      <c r="L437" s="143">
        <f t="shared" si="48"/>
        <v>0</v>
      </c>
      <c r="M437" s="149">
        <f t="shared" si="49"/>
        <v>0</v>
      </c>
      <c r="N437" s="15">
        <f t="shared" si="50"/>
        <v>0</v>
      </c>
      <c r="AA437" s="72">
        <v>10.987000000000002</v>
      </c>
    </row>
    <row r="438" spans="1:27" ht="16.5" hidden="1">
      <c r="A438" s="17">
        <v>234</v>
      </c>
      <c r="B438" s="24" t="s">
        <v>1040</v>
      </c>
      <c r="C438" s="54" t="s">
        <v>13</v>
      </c>
      <c r="D438" s="26">
        <v>10.36</v>
      </c>
      <c r="E438" s="21"/>
      <c r="F438" s="21">
        <f t="shared" si="45"/>
        <v>0</v>
      </c>
      <c r="G438" s="21"/>
      <c r="H438" s="21">
        <f t="shared" si="46"/>
        <v>0</v>
      </c>
      <c r="I438" s="21"/>
      <c r="J438" s="143">
        <f t="shared" si="47"/>
        <v>0</v>
      </c>
      <c r="K438" s="143"/>
      <c r="L438" s="143">
        <f t="shared" si="48"/>
        <v>0</v>
      </c>
      <c r="M438" s="149">
        <f t="shared" si="49"/>
        <v>0</v>
      </c>
      <c r="N438" s="15">
        <f t="shared" si="50"/>
        <v>0</v>
      </c>
      <c r="AA438" s="72">
        <v>10.99</v>
      </c>
    </row>
    <row r="439" spans="1:27" ht="33" hidden="1">
      <c r="A439" s="17">
        <v>235</v>
      </c>
      <c r="B439" s="24" t="s">
        <v>1041</v>
      </c>
      <c r="C439" s="54" t="s">
        <v>13</v>
      </c>
      <c r="D439" s="26">
        <v>24.58</v>
      </c>
      <c r="E439" s="21"/>
      <c r="F439" s="21">
        <f t="shared" si="45"/>
        <v>0</v>
      </c>
      <c r="G439" s="21"/>
      <c r="H439" s="21">
        <f t="shared" si="46"/>
        <v>0</v>
      </c>
      <c r="I439" s="21"/>
      <c r="J439" s="143">
        <f t="shared" si="47"/>
        <v>0</v>
      </c>
      <c r="K439" s="143"/>
      <c r="L439" s="143">
        <f t="shared" si="48"/>
        <v>0</v>
      </c>
      <c r="M439" s="149">
        <f t="shared" si="49"/>
        <v>0</v>
      </c>
      <c r="N439" s="15">
        <f t="shared" si="50"/>
        <v>0</v>
      </c>
      <c r="AA439" s="72">
        <v>9.08</v>
      </c>
    </row>
    <row r="440" spans="1:27" ht="33" hidden="1">
      <c r="A440" s="17">
        <v>236</v>
      </c>
      <c r="B440" s="24" t="s">
        <v>1042</v>
      </c>
      <c r="C440" s="54" t="s">
        <v>13</v>
      </c>
      <c r="D440" s="26">
        <v>29.6</v>
      </c>
      <c r="E440" s="21"/>
      <c r="F440" s="21">
        <f t="shared" si="45"/>
        <v>0</v>
      </c>
      <c r="G440" s="21"/>
      <c r="H440" s="21">
        <f t="shared" si="46"/>
        <v>0</v>
      </c>
      <c r="I440" s="21"/>
      <c r="J440" s="143">
        <f t="shared" si="47"/>
        <v>0</v>
      </c>
      <c r="K440" s="143"/>
      <c r="L440" s="143">
        <f t="shared" si="48"/>
        <v>0</v>
      </c>
      <c r="M440" s="149">
        <f t="shared" si="49"/>
        <v>0</v>
      </c>
      <c r="N440" s="15">
        <f t="shared" si="50"/>
        <v>0</v>
      </c>
      <c r="AA440" s="72">
        <v>9.08</v>
      </c>
    </row>
    <row r="441" spans="1:14" ht="16.5" hidden="1">
      <c r="A441" s="17">
        <v>237</v>
      </c>
      <c r="B441" s="24" t="s">
        <v>1349</v>
      </c>
      <c r="C441" s="54" t="s">
        <v>13</v>
      </c>
      <c r="D441" s="26">
        <v>24.58</v>
      </c>
      <c r="E441" s="21"/>
      <c r="F441" s="21">
        <f t="shared" si="45"/>
        <v>0</v>
      </c>
      <c r="G441" s="21"/>
      <c r="H441" s="21">
        <f t="shared" si="46"/>
        <v>0</v>
      </c>
      <c r="I441" s="21"/>
      <c r="J441" s="143">
        <f t="shared" si="47"/>
        <v>0</v>
      </c>
      <c r="K441" s="143"/>
      <c r="L441" s="143">
        <f t="shared" si="48"/>
        <v>0</v>
      </c>
      <c r="M441" s="149">
        <f t="shared" si="49"/>
        <v>0</v>
      </c>
      <c r="N441" s="15">
        <f t="shared" si="50"/>
        <v>0</v>
      </c>
    </row>
    <row r="442" spans="1:14" ht="16.5" hidden="1">
      <c r="A442" s="17">
        <v>238</v>
      </c>
      <c r="B442" s="24" t="s">
        <v>1350</v>
      </c>
      <c r="C442" s="54" t="s">
        <v>13</v>
      </c>
      <c r="D442" s="26">
        <v>29.6</v>
      </c>
      <c r="E442" s="21"/>
      <c r="F442" s="21">
        <f t="shared" si="45"/>
        <v>0</v>
      </c>
      <c r="G442" s="21"/>
      <c r="H442" s="21">
        <f t="shared" si="46"/>
        <v>0</v>
      </c>
      <c r="I442" s="21"/>
      <c r="J442" s="143">
        <f t="shared" si="47"/>
        <v>0</v>
      </c>
      <c r="K442" s="143"/>
      <c r="L442" s="143">
        <f t="shared" si="48"/>
        <v>0</v>
      </c>
      <c r="M442" s="149">
        <f t="shared" si="49"/>
        <v>0</v>
      </c>
      <c r="N442" s="15">
        <f t="shared" si="50"/>
        <v>0</v>
      </c>
    </row>
    <row r="443" spans="1:27" ht="33" hidden="1">
      <c r="A443" s="17">
        <v>239</v>
      </c>
      <c r="B443" s="24" t="s">
        <v>1043</v>
      </c>
      <c r="C443" s="54" t="s">
        <v>13</v>
      </c>
      <c r="D443" s="26">
        <v>11.68</v>
      </c>
      <c r="E443" s="21"/>
      <c r="F443" s="21">
        <f t="shared" si="45"/>
        <v>0</v>
      </c>
      <c r="G443" s="21"/>
      <c r="H443" s="21">
        <f t="shared" si="46"/>
        <v>0</v>
      </c>
      <c r="I443" s="21"/>
      <c r="J443" s="143">
        <f t="shared" si="47"/>
        <v>0</v>
      </c>
      <c r="K443" s="143"/>
      <c r="L443" s="143">
        <f t="shared" si="48"/>
        <v>0</v>
      </c>
      <c r="M443" s="149">
        <f t="shared" si="49"/>
        <v>0</v>
      </c>
      <c r="N443" s="15">
        <f t="shared" si="50"/>
        <v>0</v>
      </c>
      <c r="AA443" s="72">
        <v>6.21</v>
      </c>
    </row>
    <row r="444" spans="1:27" ht="16.5" hidden="1">
      <c r="A444" s="17">
        <v>240</v>
      </c>
      <c r="B444" s="24" t="s">
        <v>1044</v>
      </c>
      <c r="C444" s="54" t="s">
        <v>13</v>
      </c>
      <c r="D444" s="26">
        <v>14.06</v>
      </c>
      <c r="E444" s="21"/>
      <c r="F444" s="21">
        <f t="shared" si="45"/>
        <v>0</v>
      </c>
      <c r="G444" s="21"/>
      <c r="H444" s="21">
        <f t="shared" si="46"/>
        <v>0</v>
      </c>
      <c r="I444" s="21"/>
      <c r="J444" s="143">
        <f t="shared" si="47"/>
        <v>0</v>
      </c>
      <c r="K444" s="143"/>
      <c r="L444" s="143">
        <f t="shared" si="48"/>
        <v>0</v>
      </c>
      <c r="M444" s="149">
        <f t="shared" si="49"/>
        <v>0</v>
      </c>
      <c r="N444" s="15">
        <f t="shared" si="50"/>
        <v>0</v>
      </c>
      <c r="AA444" s="72">
        <v>5.26</v>
      </c>
    </row>
    <row r="445" spans="1:14" ht="16.5" hidden="1">
      <c r="A445" s="17">
        <v>241</v>
      </c>
      <c r="B445" s="24" t="s">
        <v>1045</v>
      </c>
      <c r="C445" s="54" t="s">
        <v>13</v>
      </c>
      <c r="D445" s="26">
        <v>7.37</v>
      </c>
      <c r="E445" s="21"/>
      <c r="F445" s="21">
        <f t="shared" si="45"/>
        <v>0</v>
      </c>
      <c r="G445" s="21"/>
      <c r="H445" s="21">
        <f t="shared" si="46"/>
        <v>0</v>
      </c>
      <c r="I445" s="21"/>
      <c r="J445" s="143">
        <f t="shared" si="47"/>
        <v>0</v>
      </c>
      <c r="K445" s="143"/>
      <c r="L445" s="143">
        <f t="shared" si="48"/>
        <v>0</v>
      </c>
      <c r="M445" s="149">
        <f t="shared" si="49"/>
        <v>0</v>
      </c>
      <c r="N445" s="15">
        <f t="shared" si="50"/>
        <v>0</v>
      </c>
    </row>
    <row r="446" spans="1:14" ht="33">
      <c r="A446" s="17">
        <v>242</v>
      </c>
      <c r="B446" s="24" t="s">
        <v>1046</v>
      </c>
      <c r="C446" s="54" t="s">
        <v>13</v>
      </c>
      <c r="D446" s="26">
        <v>8.88</v>
      </c>
      <c r="E446" s="21">
        <v>24</v>
      </c>
      <c r="F446" s="21">
        <f t="shared" si="45"/>
        <v>213.12</v>
      </c>
      <c r="G446" s="21">
        <v>7</v>
      </c>
      <c r="H446" s="21">
        <f t="shared" si="46"/>
        <v>62.160000000000004</v>
      </c>
      <c r="I446" s="21">
        <v>8</v>
      </c>
      <c r="J446" s="143">
        <f t="shared" si="47"/>
        <v>71.04</v>
      </c>
      <c r="K446" s="143"/>
      <c r="L446" s="143">
        <f t="shared" si="48"/>
        <v>0</v>
      </c>
      <c r="M446" s="149">
        <f t="shared" si="49"/>
        <v>39</v>
      </c>
      <c r="N446" s="15">
        <f t="shared" si="50"/>
        <v>346.32000000000005</v>
      </c>
    </row>
    <row r="447" spans="1:14" ht="33" hidden="1">
      <c r="A447" s="17">
        <v>243</v>
      </c>
      <c r="B447" s="24" t="s">
        <v>1047</v>
      </c>
      <c r="C447" s="54" t="s">
        <v>13</v>
      </c>
      <c r="D447" s="26">
        <v>15.36</v>
      </c>
      <c r="E447" s="21"/>
      <c r="F447" s="21">
        <f t="shared" si="45"/>
        <v>0</v>
      </c>
      <c r="G447" s="21"/>
      <c r="H447" s="21">
        <f t="shared" si="46"/>
        <v>0</v>
      </c>
      <c r="I447" s="21"/>
      <c r="J447" s="143">
        <f t="shared" si="47"/>
        <v>0</v>
      </c>
      <c r="K447" s="143"/>
      <c r="L447" s="143">
        <f t="shared" si="48"/>
        <v>0</v>
      </c>
      <c r="M447" s="149">
        <f t="shared" si="49"/>
        <v>0</v>
      </c>
      <c r="N447" s="15">
        <f t="shared" si="50"/>
        <v>0</v>
      </c>
    </row>
    <row r="448" spans="1:14" ht="33" hidden="1">
      <c r="A448" s="17">
        <v>244</v>
      </c>
      <c r="B448" s="24" t="s">
        <v>1048</v>
      </c>
      <c r="C448" s="54" t="s">
        <v>13</v>
      </c>
      <c r="D448" s="26">
        <v>18.5</v>
      </c>
      <c r="E448" s="21"/>
      <c r="F448" s="21">
        <f t="shared" si="45"/>
        <v>0</v>
      </c>
      <c r="G448" s="21"/>
      <c r="H448" s="21">
        <f t="shared" si="46"/>
        <v>0</v>
      </c>
      <c r="I448" s="21"/>
      <c r="J448" s="143">
        <f t="shared" si="47"/>
        <v>0</v>
      </c>
      <c r="K448" s="143"/>
      <c r="L448" s="143">
        <f t="shared" si="48"/>
        <v>0</v>
      </c>
      <c r="M448" s="149">
        <f t="shared" si="49"/>
        <v>0</v>
      </c>
      <c r="N448" s="15">
        <f t="shared" si="50"/>
        <v>0</v>
      </c>
    </row>
    <row r="449" spans="1:14" ht="33" hidden="1">
      <c r="A449" s="17">
        <v>245</v>
      </c>
      <c r="B449" s="24" t="s">
        <v>1049</v>
      </c>
      <c r="C449" s="54" t="s">
        <v>13</v>
      </c>
      <c r="D449" s="26">
        <v>3.07</v>
      </c>
      <c r="E449" s="21"/>
      <c r="F449" s="21">
        <f t="shared" si="45"/>
        <v>0</v>
      </c>
      <c r="G449" s="21"/>
      <c r="H449" s="21">
        <f t="shared" si="46"/>
        <v>0</v>
      </c>
      <c r="I449" s="21"/>
      <c r="J449" s="143">
        <f t="shared" si="47"/>
        <v>0</v>
      </c>
      <c r="K449" s="143"/>
      <c r="L449" s="143">
        <f t="shared" si="48"/>
        <v>0</v>
      </c>
      <c r="M449" s="149">
        <f t="shared" si="49"/>
        <v>0</v>
      </c>
      <c r="N449" s="15">
        <f t="shared" si="50"/>
        <v>0</v>
      </c>
    </row>
    <row r="450" spans="1:14" ht="33" hidden="1">
      <c r="A450" s="17">
        <v>246</v>
      </c>
      <c r="B450" s="24" t="s">
        <v>1050</v>
      </c>
      <c r="C450" s="54" t="s">
        <v>13</v>
      </c>
      <c r="D450" s="26">
        <v>3.7</v>
      </c>
      <c r="E450" s="21"/>
      <c r="F450" s="21">
        <f t="shared" si="45"/>
        <v>0</v>
      </c>
      <c r="G450" s="21"/>
      <c r="H450" s="21">
        <f t="shared" si="46"/>
        <v>0</v>
      </c>
      <c r="I450" s="21"/>
      <c r="J450" s="143">
        <f t="shared" si="47"/>
        <v>0</v>
      </c>
      <c r="K450" s="143"/>
      <c r="L450" s="143">
        <f t="shared" si="48"/>
        <v>0</v>
      </c>
      <c r="M450" s="149">
        <f t="shared" si="49"/>
        <v>0</v>
      </c>
      <c r="N450" s="15">
        <f t="shared" si="50"/>
        <v>0</v>
      </c>
    </row>
    <row r="451" spans="1:14" ht="49.5" hidden="1">
      <c r="A451" s="17">
        <v>247</v>
      </c>
      <c r="B451" s="24" t="s">
        <v>1018</v>
      </c>
      <c r="C451" s="54" t="s">
        <v>13</v>
      </c>
      <c r="D451" s="26">
        <v>95.38</v>
      </c>
      <c r="E451" s="21"/>
      <c r="F451" s="21">
        <f t="shared" si="45"/>
        <v>0</v>
      </c>
      <c r="G451" s="21"/>
      <c r="H451" s="21">
        <f t="shared" si="46"/>
        <v>0</v>
      </c>
      <c r="I451" s="21"/>
      <c r="J451" s="143">
        <f t="shared" si="47"/>
        <v>0</v>
      </c>
      <c r="K451" s="143"/>
      <c r="L451" s="143">
        <f t="shared" si="48"/>
        <v>0</v>
      </c>
      <c r="M451" s="149">
        <f t="shared" si="49"/>
        <v>0</v>
      </c>
      <c r="N451" s="15">
        <f t="shared" si="50"/>
        <v>0</v>
      </c>
    </row>
    <row r="452" spans="1:14" ht="49.5">
      <c r="A452" s="17">
        <v>248</v>
      </c>
      <c r="B452" s="24" t="s">
        <v>1019</v>
      </c>
      <c r="C452" s="54" t="s">
        <v>13</v>
      </c>
      <c r="D452" s="26">
        <v>101.84</v>
      </c>
      <c r="E452" s="21">
        <v>24</v>
      </c>
      <c r="F452" s="21">
        <f t="shared" si="45"/>
        <v>2444.16</v>
      </c>
      <c r="G452" s="21">
        <v>7</v>
      </c>
      <c r="H452" s="21">
        <f t="shared" si="46"/>
        <v>712.88</v>
      </c>
      <c r="I452" s="21">
        <v>8</v>
      </c>
      <c r="J452" s="143">
        <f t="shared" si="47"/>
        <v>814.72</v>
      </c>
      <c r="K452" s="143">
        <v>0</v>
      </c>
      <c r="L452" s="143">
        <f t="shared" si="48"/>
        <v>0</v>
      </c>
      <c r="M452" s="149">
        <f t="shared" si="49"/>
        <v>39</v>
      </c>
      <c r="N452" s="15">
        <f t="shared" si="50"/>
        <v>3971.76</v>
      </c>
    </row>
    <row r="453" spans="1:15" s="109" customFormat="1" ht="30">
      <c r="A453" s="150" t="s">
        <v>943</v>
      </c>
      <c r="B453" s="242" t="s">
        <v>931</v>
      </c>
      <c r="C453" s="243"/>
      <c r="D453" s="244"/>
      <c r="E453" s="225">
        <f>SUM(F205:F452)</f>
        <v>8791.474999999999</v>
      </c>
      <c r="F453" s="241"/>
      <c r="G453" s="233">
        <f>SUM(H205:H452)</f>
        <v>3102.8500000000004</v>
      </c>
      <c r="H453" s="247"/>
      <c r="I453" s="233">
        <f>SUM(J205:J452)</f>
        <v>3686.7700000000004</v>
      </c>
      <c r="J453" s="234"/>
      <c r="K453" s="151"/>
      <c r="L453" s="151"/>
      <c r="M453" s="233">
        <f>SUM(N205:N452)</f>
        <v>19741.085</v>
      </c>
      <c r="N453" s="234"/>
      <c r="O453" s="153">
        <v>4971.71</v>
      </c>
    </row>
    <row r="454" spans="5:14" ht="28.5" customHeight="1">
      <c r="E454" s="135"/>
      <c r="F454" s="135"/>
      <c r="G454" s="135"/>
      <c r="H454" s="135"/>
      <c r="I454" s="135"/>
      <c r="J454" s="135"/>
      <c r="K454" s="135"/>
      <c r="L454" s="135"/>
      <c r="M454" s="15"/>
      <c r="N454" s="15"/>
    </row>
    <row r="455" spans="1:14" ht="45" customHeight="1">
      <c r="A455" s="65">
        <v>3</v>
      </c>
      <c r="B455" s="66" t="s">
        <v>935</v>
      </c>
      <c r="C455" s="45"/>
      <c r="D455" s="46"/>
      <c r="E455" s="21"/>
      <c r="F455" s="21"/>
      <c r="G455" s="21"/>
      <c r="H455" s="21"/>
      <c r="I455" s="21"/>
      <c r="J455" s="143"/>
      <c r="K455" s="143"/>
      <c r="L455" s="143"/>
      <c r="M455" s="15"/>
      <c r="N455" s="15"/>
    </row>
    <row r="456" spans="1:27" ht="16.5">
      <c r="A456" s="17">
        <v>1</v>
      </c>
      <c r="B456" s="24" t="s">
        <v>1161</v>
      </c>
      <c r="C456" s="54" t="s">
        <v>13</v>
      </c>
      <c r="D456" s="99">
        <v>25.32</v>
      </c>
      <c r="E456" s="82">
        <v>24</v>
      </c>
      <c r="F456" s="82">
        <f>E456*D456</f>
        <v>607.6800000000001</v>
      </c>
      <c r="G456" s="82">
        <v>9</v>
      </c>
      <c r="H456" s="82">
        <f>G456*D456</f>
        <v>227.88</v>
      </c>
      <c r="I456" s="82">
        <v>17</v>
      </c>
      <c r="J456" s="82">
        <f>I456*D456</f>
        <v>430.44</v>
      </c>
      <c r="K456" s="82">
        <v>28</v>
      </c>
      <c r="L456" s="82">
        <f>K456*D456</f>
        <v>708.96</v>
      </c>
      <c r="M456" s="152">
        <f>I456+G456+E456+K456</f>
        <v>78</v>
      </c>
      <c r="N456" s="15">
        <f>M456*D456</f>
        <v>1974.96</v>
      </c>
      <c r="AA456" s="72">
        <v>29.3</v>
      </c>
    </row>
    <row r="457" spans="1:27" ht="16.5">
      <c r="A457" s="17">
        <v>2</v>
      </c>
      <c r="B457" s="24" t="s">
        <v>1162</v>
      </c>
      <c r="C457" s="54" t="s">
        <v>13</v>
      </c>
      <c r="D457" s="99">
        <v>34.43</v>
      </c>
      <c r="E457" s="21"/>
      <c r="F457" s="21"/>
      <c r="G457" s="21"/>
      <c r="H457" s="21"/>
      <c r="I457" s="21"/>
      <c r="J457" s="143"/>
      <c r="K457" s="143"/>
      <c r="L457" s="143"/>
      <c r="M457" s="15"/>
      <c r="N457" s="15"/>
      <c r="AA457" s="72">
        <v>35.16</v>
      </c>
    </row>
    <row r="458" spans="1:27" ht="33">
      <c r="A458" s="17">
        <v>3</v>
      </c>
      <c r="B458" s="24" t="s">
        <v>1163</v>
      </c>
      <c r="C458" s="54" t="s">
        <v>13</v>
      </c>
      <c r="D458" s="99">
        <v>20.25</v>
      </c>
      <c r="E458" s="21"/>
      <c r="F458" s="21"/>
      <c r="G458" s="21"/>
      <c r="H458" s="21"/>
      <c r="I458" s="21"/>
      <c r="J458" s="143"/>
      <c r="K458" s="143"/>
      <c r="L458" s="143"/>
      <c r="M458" s="15"/>
      <c r="N458" s="15"/>
      <c r="AA458" s="72">
        <v>8.45</v>
      </c>
    </row>
    <row r="459" spans="1:14" ht="36" customHeight="1">
      <c r="A459" s="13">
        <v>4</v>
      </c>
      <c r="B459" s="71" t="s">
        <v>979</v>
      </c>
      <c r="C459" s="76"/>
      <c r="D459" s="100"/>
      <c r="E459" s="235">
        <f>+(E202-F49-F50-F51-F52-F53-F54-F55-F56-F57-F58-F59-F60-F61-F62)*0.5%</f>
        <v>125.10885000000002</v>
      </c>
      <c r="F459" s="236"/>
      <c r="G459" s="235">
        <f>+(G202-H49-H50-H51-H52-H53-H54-H55-H56-H57-H58-H59-H60-H61-H62)*0.5%</f>
        <v>47.70125</v>
      </c>
      <c r="H459" s="236"/>
      <c r="I459" s="235">
        <f>+(I202-J49-J50-J51-J52-J53-J54-J55-J56-J57-J58-J59-J60-J61-J62)*0.5%</f>
        <v>62.30824999999995</v>
      </c>
      <c r="J459" s="237"/>
      <c r="K459" s="235"/>
      <c r="L459" s="237"/>
      <c r="M459" s="235">
        <f>+(M202-N49-N50-N51-N52-N53-N54-N55-N56-N57-N58-N59-N60-N61-N62)*0.5%</f>
        <v>316.8191000000001</v>
      </c>
      <c r="N459" s="237"/>
    </row>
    <row r="460" spans="1:14" ht="38.25" customHeight="1">
      <c r="A460" s="13">
        <v>5</v>
      </c>
      <c r="B460" s="71" t="s">
        <v>980</v>
      </c>
      <c r="C460" s="76"/>
      <c r="D460" s="100"/>
      <c r="E460" s="235">
        <f>E453*E474</f>
        <v>3516.5899999999997</v>
      </c>
      <c r="F460" s="236"/>
      <c r="G460" s="238">
        <f>G453*G474</f>
        <v>1241.1400000000003</v>
      </c>
      <c r="H460" s="238"/>
      <c r="I460" s="238">
        <f>I453*I474</f>
        <v>1474.7080000000003</v>
      </c>
      <c r="J460" s="235"/>
      <c r="K460" s="238"/>
      <c r="L460" s="235"/>
      <c r="M460" s="238">
        <f>M453*M474</f>
        <v>7896.434</v>
      </c>
      <c r="N460" s="235"/>
    </row>
    <row r="461" spans="1:14" ht="33" customHeight="1">
      <c r="A461" s="78" t="s">
        <v>942</v>
      </c>
      <c r="B461" s="186" t="s">
        <v>941</v>
      </c>
      <c r="C461" s="187"/>
      <c r="D461" s="187"/>
      <c r="E461" s="245">
        <f>+E460+E459+F458+F457+F456</f>
        <v>4249.37885</v>
      </c>
      <c r="F461" s="246"/>
      <c r="G461" s="227">
        <f>+G460+G459+H458+H457+H456</f>
        <v>1516.7212500000005</v>
      </c>
      <c r="H461" s="228"/>
      <c r="I461" s="227">
        <f>+I460+I459+J458+J457+J456</f>
        <v>1967.4562500000004</v>
      </c>
      <c r="J461" s="229"/>
      <c r="K461" s="227"/>
      <c r="L461" s="229"/>
      <c r="M461" s="227">
        <f>+M460+M459+N458+N457+N456</f>
        <v>10188.2131</v>
      </c>
      <c r="N461" s="229"/>
    </row>
    <row r="462" spans="5:14" ht="15.75" customHeight="1">
      <c r="E462" s="101"/>
      <c r="F462" s="101"/>
      <c r="G462" s="101"/>
      <c r="H462" s="101"/>
      <c r="I462" s="101"/>
      <c r="J462" s="145"/>
      <c r="K462" s="101"/>
      <c r="L462" s="145"/>
      <c r="M462" s="101"/>
      <c r="N462" s="145"/>
    </row>
    <row r="463" spans="1:14" ht="30">
      <c r="A463" s="78" t="s">
        <v>945</v>
      </c>
      <c r="B463" s="186" t="s">
        <v>983</v>
      </c>
      <c r="C463" s="187"/>
      <c r="D463" s="187"/>
      <c r="E463" s="245">
        <f>+E202+E453</f>
        <v>41821.145000000004</v>
      </c>
      <c r="F463" s="246"/>
      <c r="G463" s="227">
        <f>+G202+G453</f>
        <v>15045.47</v>
      </c>
      <c r="H463" s="228"/>
      <c r="I463" s="227">
        <f>+I202+I453</f>
        <v>20686.229999999992</v>
      </c>
      <c r="J463" s="229"/>
      <c r="K463" s="227"/>
      <c r="L463" s="229"/>
      <c r="M463" s="227">
        <f>+M202+M453</f>
        <v>105527.02500000002</v>
      </c>
      <c r="N463" s="229"/>
    </row>
    <row r="464" spans="1:14" ht="30">
      <c r="A464" s="78" t="s">
        <v>953</v>
      </c>
      <c r="B464" s="186" t="s">
        <v>984</v>
      </c>
      <c r="C464" s="187"/>
      <c r="D464" s="187"/>
      <c r="E464" s="245">
        <f>+E461</f>
        <v>4249.37885</v>
      </c>
      <c r="F464" s="246"/>
      <c r="G464" s="227">
        <f>+G461</f>
        <v>1516.7212500000005</v>
      </c>
      <c r="H464" s="228"/>
      <c r="I464" s="227">
        <f>+I461</f>
        <v>1967.4562500000004</v>
      </c>
      <c r="J464" s="229"/>
      <c r="K464" s="227"/>
      <c r="L464" s="229"/>
      <c r="M464" s="227">
        <f>+M461</f>
        <v>10188.2131</v>
      </c>
      <c r="N464" s="229"/>
    </row>
    <row r="465" spans="1:14" ht="15.75">
      <c r="A465" s="79"/>
      <c r="E465" s="76"/>
      <c r="F465" s="76"/>
      <c r="G465" s="76"/>
      <c r="H465" s="76"/>
      <c r="I465" s="76"/>
      <c r="J465" s="100"/>
      <c r="K465" s="76"/>
      <c r="L465" s="100"/>
      <c r="M465" s="76"/>
      <c r="N465" s="100"/>
    </row>
    <row r="466" spans="1:14" ht="30">
      <c r="A466" s="78" t="s">
        <v>955</v>
      </c>
      <c r="B466" s="186" t="s">
        <v>956</v>
      </c>
      <c r="C466" s="187"/>
      <c r="D466" s="187"/>
      <c r="E466" s="245">
        <f>+E464+E463</f>
        <v>46070.523850000005</v>
      </c>
      <c r="F466" s="246"/>
      <c r="G466" s="227">
        <f>+G464+G463</f>
        <v>16562.19125</v>
      </c>
      <c r="H466" s="228"/>
      <c r="I466" s="227">
        <f>+I464+I463</f>
        <v>22653.68624999999</v>
      </c>
      <c r="J466" s="229"/>
      <c r="K466" s="227"/>
      <c r="L466" s="229"/>
      <c r="M466" s="227">
        <f>+M464+M463</f>
        <v>115715.23810000002</v>
      </c>
      <c r="N466" s="229"/>
    </row>
    <row r="467" spans="1:14" ht="30">
      <c r="A467" s="78"/>
      <c r="B467" s="186"/>
      <c r="C467" s="187"/>
      <c r="D467" s="187"/>
      <c r="E467" s="245"/>
      <c r="F467" s="246"/>
      <c r="G467" s="227"/>
      <c r="H467" s="228"/>
      <c r="I467" s="227"/>
      <c r="J467" s="229"/>
      <c r="K467" s="227"/>
      <c r="L467" s="229"/>
      <c r="M467" s="227"/>
      <c r="N467" s="229"/>
    </row>
    <row r="468" spans="1:14" ht="30">
      <c r="A468" s="78" t="s">
        <v>959</v>
      </c>
      <c r="B468" s="186" t="s">
        <v>1404</v>
      </c>
      <c r="C468" s="187"/>
      <c r="D468" s="187"/>
      <c r="E468" s="245">
        <f>+(E463+E467)*0.14</f>
        <v>5854.960300000002</v>
      </c>
      <c r="F468" s="246"/>
      <c r="G468" s="227">
        <f>+(G463+G467)*0.14</f>
        <v>2106.3658</v>
      </c>
      <c r="H468" s="228"/>
      <c r="I468" s="227">
        <f>+(I463+I467)*0.14</f>
        <v>2896.072199999999</v>
      </c>
      <c r="J468" s="229"/>
      <c r="K468" s="227"/>
      <c r="L468" s="229"/>
      <c r="M468" s="227">
        <f>+(M463+M467)*0.14</f>
        <v>14773.783500000005</v>
      </c>
      <c r="N468" s="229"/>
    </row>
    <row r="469" spans="1:15" s="133" customFormat="1" ht="36" customHeight="1">
      <c r="A469" s="136"/>
      <c r="E469" s="230"/>
      <c r="F469" s="231"/>
      <c r="G469" s="230"/>
      <c r="H469" s="231"/>
      <c r="I469" s="230"/>
      <c r="J469" s="232"/>
      <c r="K469" s="230"/>
      <c r="L469" s="232"/>
      <c r="M469" s="230"/>
      <c r="N469" s="232"/>
      <c r="O469" s="154">
        <v>130489.34</v>
      </c>
    </row>
    <row r="470" spans="1:15" ht="42" customHeight="1">
      <c r="A470" s="78" t="s">
        <v>961</v>
      </c>
      <c r="B470" s="186" t="s">
        <v>962</v>
      </c>
      <c r="C470" s="187"/>
      <c r="D470" s="187"/>
      <c r="E470" s="245">
        <f>+E466+E467+E468</f>
        <v>51925.484150000004</v>
      </c>
      <c r="F470" s="246"/>
      <c r="G470" s="227">
        <f>+G466+G467+G468</f>
        <v>18668.55705</v>
      </c>
      <c r="H470" s="228"/>
      <c r="I470" s="227">
        <f>+I466+I467+I468</f>
        <v>25549.75844999999</v>
      </c>
      <c r="J470" s="229"/>
      <c r="K470" s="227"/>
      <c r="L470" s="229"/>
      <c r="M470" s="227">
        <f>+M466+M467+M468</f>
        <v>130489.02160000002</v>
      </c>
      <c r="N470" s="229"/>
      <c r="O470" s="126">
        <f>O469-M470</f>
        <v>0.31839999997464474</v>
      </c>
    </row>
    <row r="471" spans="5:14" ht="15.75">
      <c r="E471" s="76"/>
      <c r="F471" s="76"/>
      <c r="G471" s="76"/>
      <c r="H471" s="76"/>
      <c r="I471" s="76"/>
      <c r="J471" s="100"/>
      <c r="K471" s="76"/>
      <c r="L471" s="100"/>
      <c r="M471" s="76"/>
      <c r="N471" s="100"/>
    </row>
    <row r="472" spans="1:14" ht="50.25" customHeight="1">
      <c r="A472" s="177" t="s">
        <v>981</v>
      </c>
      <c r="B472" s="178"/>
      <c r="C472" s="178"/>
      <c r="D472" s="178"/>
      <c r="E472" s="225">
        <v>120</v>
      </c>
      <c r="F472" s="241"/>
      <c r="G472" s="225">
        <v>120</v>
      </c>
      <c r="H472" s="241"/>
      <c r="I472" s="225">
        <v>120</v>
      </c>
      <c r="J472" s="226"/>
      <c r="K472" s="225"/>
      <c r="L472" s="226"/>
      <c r="M472" s="225">
        <v>120</v>
      </c>
      <c r="N472" s="226"/>
    </row>
    <row r="473" spans="1:14" ht="50.25" customHeight="1">
      <c r="A473" s="177" t="s">
        <v>936</v>
      </c>
      <c r="B473" s="178"/>
      <c r="C473" s="178"/>
      <c r="D473" s="178"/>
      <c r="E473" s="225">
        <v>40</v>
      </c>
      <c r="F473" s="241"/>
      <c r="G473" s="224">
        <v>40</v>
      </c>
      <c r="H473" s="224"/>
      <c r="I473" s="224">
        <v>40</v>
      </c>
      <c r="J473" s="225"/>
      <c r="K473" s="224"/>
      <c r="L473" s="225"/>
      <c r="M473" s="224">
        <v>40</v>
      </c>
      <c r="N473" s="225"/>
    </row>
    <row r="474" spans="1:14" ht="46.5" customHeight="1">
      <c r="A474" s="177" t="s">
        <v>1434</v>
      </c>
      <c r="B474" s="178"/>
      <c r="C474" s="178"/>
      <c r="D474" s="178"/>
      <c r="E474" s="225">
        <f>+ROUND((E472/600+E473/200),2)</f>
        <v>0.4</v>
      </c>
      <c r="F474" s="241"/>
      <c r="G474" s="224">
        <f>+ROUND((G472/600+G473/200),2)</f>
        <v>0.4</v>
      </c>
      <c r="H474" s="224"/>
      <c r="I474" s="224">
        <f>+ROUND((I472/600+I473/200),2)</f>
        <v>0.4</v>
      </c>
      <c r="J474" s="225"/>
      <c r="K474" s="224"/>
      <c r="L474" s="225"/>
      <c r="M474" s="224">
        <f>+ROUND((M472/600+M473/200),2)</f>
        <v>0.4</v>
      </c>
      <c r="N474" s="225"/>
    </row>
    <row r="475" spans="5:14" ht="25.5">
      <c r="E475" s="102"/>
      <c r="F475" s="102"/>
      <c r="G475" s="102"/>
      <c r="H475" s="102"/>
      <c r="I475" s="102"/>
      <c r="J475" s="146"/>
      <c r="K475" s="146"/>
      <c r="L475" s="146"/>
      <c r="M475" s="15"/>
      <c r="N475" s="15"/>
    </row>
    <row r="476" spans="1:14" ht="25.5">
      <c r="A476" s="177" t="s">
        <v>985</v>
      </c>
      <c r="B476" s="178"/>
      <c r="C476" s="178"/>
      <c r="D476" s="178"/>
      <c r="E476" s="80"/>
      <c r="F476" s="80"/>
      <c r="G476" s="80"/>
      <c r="H476" s="80"/>
      <c r="I476" s="80"/>
      <c r="J476" s="47"/>
      <c r="K476" s="47"/>
      <c r="L476" s="47"/>
      <c r="M476" s="15"/>
      <c r="N476" s="15"/>
    </row>
  </sheetData>
  <sheetProtection/>
  <mergeCells count="93">
    <mergeCell ref="K473:L473"/>
    <mergeCell ref="K472:L472"/>
    <mergeCell ref="G472:H472"/>
    <mergeCell ref="I472:J472"/>
    <mergeCell ref="E474:F474"/>
    <mergeCell ref="G466:H466"/>
    <mergeCell ref="K474:L474"/>
    <mergeCell ref="K466:L466"/>
    <mergeCell ref="K467:L467"/>
    <mergeCell ref="A476:D476"/>
    <mergeCell ref="E469:F469"/>
    <mergeCell ref="E467:F467"/>
    <mergeCell ref="B467:D467"/>
    <mergeCell ref="E466:F466"/>
    <mergeCell ref="K468:L468"/>
    <mergeCell ref="K469:L469"/>
    <mergeCell ref="G470:H470"/>
    <mergeCell ref="I470:J470"/>
    <mergeCell ref="K470:L470"/>
    <mergeCell ref="E468:F468"/>
    <mergeCell ref="B468:D468"/>
    <mergeCell ref="E470:F470"/>
    <mergeCell ref="E464:F464"/>
    <mergeCell ref="E202:F202"/>
    <mergeCell ref="I202:J202"/>
    <mergeCell ref="G453:H453"/>
    <mergeCell ref="I466:J466"/>
    <mergeCell ref="A474:D474"/>
    <mergeCell ref="E472:F472"/>
    <mergeCell ref="A473:D473"/>
    <mergeCell ref="E473:F473"/>
    <mergeCell ref="A472:D472"/>
    <mergeCell ref="B470:D470"/>
    <mergeCell ref="B466:D466"/>
    <mergeCell ref="B464:D464"/>
    <mergeCell ref="E463:F463"/>
    <mergeCell ref="B463:D463"/>
    <mergeCell ref="E461:F461"/>
    <mergeCell ref="B461:D461"/>
    <mergeCell ref="E460:F460"/>
    <mergeCell ref="B202:D202"/>
    <mergeCell ref="B8:B9"/>
    <mergeCell ref="E204:F204"/>
    <mergeCell ref="B453:D453"/>
    <mergeCell ref="E459:F459"/>
    <mergeCell ref="E8:F8"/>
    <mergeCell ref="E453:F453"/>
    <mergeCell ref="M202:N202"/>
    <mergeCell ref="M453:N453"/>
    <mergeCell ref="G8:H8"/>
    <mergeCell ref="I8:J8"/>
    <mergeCell ref="G202:H202"/>
    <mergeCell ref="G460:H460"/>
    <mergeCell ref="I460:J460"/>
    <mergeCell ref="K8:L8"/>
    <mergeCell ref="K459:L459"/>
    <mergeCell ref="K460:L460"/>
    <mergeCell ref="O202:P202"/>
    <mergeCell ref="M467:N467"/>
    <mergeCell ref="M468:N468"/>
    <mergeCell ref="M469:N469"/>
    <mergeCell ref="I453:J453"/>
    <mergeCell ref="G459:H459"/>
    <mergeCell ref="I459:J459"/>
    <mergeCell ref="I468:J468"/>
    <mergeCell ref="M459:N459"/>
    <mergeCell ref="M460:N460"/>
    <mergeCell ref="M461:N461"/>
    <mergeCell ref="M463:N463"/>
    <mergeCell ref="M464:N464"/>
    <mergeCell ref="M466:N466"/>
    <mergeCell ref="G461:H461"/>
    <mergeCell ref="I461:J461"/>
    <mergeCell ref="G463:H463"/>
    <mergeCell ref="I463:J463"/>
    <mergeCell ref="K461:L461"/>
    <mergeCell ref="K463:L463"/>
    <mergeCell ref="G468:H468"/>
    <mergeCell ref="M470:N470"/>
    <mergeCell ref="G467:H467"/>
    <mergeCell ref="I467:J467"/>
    <mergeCell ref="G469:H469"/>
    <mergeCell ref="I469:J469"/>
    <mergeCell ref="M474:N474"/>
    <mergeCell ref="M472:N472"/>
    <mergeCell ref="M473:N473"/>
    <mergeCell ref="G464:H464"/>
    <mergeCell ref="I464:J464"/>
    <mergeCell ref="G474:H474"/>
    <mergeCell ref="I474:J474"/>
    <mergeCell ref="G473:H473"/>
    <mergeCell ref="I473:J473"/>
    <mergeCell ref="K464:L46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A476"/>
  <sheetViews>
    <sheetView zoomScale="70" zoomScaleNormal="70" zoomScalePageLayoutView="0" workbookViewId="0" topLeftCell="A465">
      <selection activeCell="A474" sqref="A474:D474"/>
    </sheetView>
  </sheetViews>
  <sheetFormatPr defaultColWidth="11.00390625" defaultRowHeight="15.75"/>
  <cols>
    <col min="1" max="1" width="6.00390625" style="72" customWidth="1"/>
    <col min="2" max="2" width="59.75390625" style="72" customWidth="1"/>
    <col min="3" max="3" width="14.75390625" style="72" customWidth="1"/>
    <col min="4" max="10" width="16.625" style="72" customWidth="1"/>
    <col min="11" max="11" width="21.875" style="72" customWidth="1"/>
    <col min="12" max="12" width="57.125" style="72" customWidth="1"/>
    <col min="13" max="26" width="11.00390625" style="72" customWidth="1"/>
    <col min="27" max="27" width="15.50390625" style="72" customWidth="1"/>
    <col min="28" max="16384" width="11.00390625" style="72" customWidth="1"/>
  </cols>
  <sheetData>
    <row r="1" spans="4:10" ht="15.75">
      <c r="D1" s="73"/>
      <c r="E1" s="73"/>
      <c r="F1" s="73"/>
      <c r="G1" s="73"/>
      <c r="H1" s="73"/>
      <c r="I1" s="73"/>
      <c r="J1" s="73"/>
    </row>
    <row r="2" spans="1:10" ht="25.5">
      <c r="A2" s="74" t="s">
        <v>968</v>
      </c>
      <c r="B2" s="74"/>
      <c r="C2" s="74"/>
      <c r="D2" s="74"/>
      <c r="E2" s="74"/>
      <c r="F2" s="74"/>
      <c r="G2" s="74"/>
      <c r="H2" s="74"/>
      <c r="I2" s="74"/>
      <c r="J2" s="74"/>
    </row>
    <row r="3" spans="1:10" ht="9" customHeight="1">
      <c r="A3" s="74"/>
      <c r="B3" s="74"/>
      <c r="C3" s="74"/>
      <c r="D3" s="74"/>
      <c r="E3" s="74"/>
      <c r="F3" s="74"/>
      <c r="G3" s="74"/>
      <c r="H3" s="74"/>
      <c r="I3" s="74"/>
      <c r="J3" s="74"/>
    </row>
    <row r="4" spans="1:10" ht="25.5">
      <c r="A4" s="74" t="s">
        <v>982</v>
      </c>
      <c r="B4" s="74"/>
      <c r="C4" s="74"/>
      <c r="D4" s="74"/>
      <c r="E4" s="74"/>
      <c r="F4" s="74"/>
      <c r="G4" s="74"/>
      <c r="H4" s="74"/>
      <c r="I4" s="74"/>
      <c r="J4" s="74"/>
    </row>
    <row r="5" spans="1:10" ht="25.5">
      <c r="A5" s="74" t="s">
        <v>994</v>
      </c>
      <c r="B5" s="74"/>
      <c r="C5" s="74"/>
      <c r="D5" s="74"/>
      <c r="E5" s="74"/>
      <c r="F5" s="74"/>
      <c r="G5" s="74"/>
      <c r="H5" s="74"/>
      <c r="I5" s="74"/>
      <c r="J5" s="74"/>
    </row>
    <row r="6" spans="1:10" ht="25.5">
      <c r="A6" s="74" t="s">
        <v>995</v>
      </c>
      <c r="B6" s="74"/>
      <c r="C6" s="74"/>
      <c r="D6" s="74"/>
      <c r="E6" s="74"/>
      <c r="F6" s="74"/>
      <c r="G6" s="74"/>
      <c r="H6" s="131">
        <f>G469+E469</f>
        <v>110925.255224</v>
      </c>
      <c r="I6" s="74"/>
      <c r="J6" s="74"/>
    </row>
    <row r="7" spans="1:10" ht="22.5" customHeight="1">
      <c r="A7" s="75"/>
      <c r="B7" s="75"/>
      <c r="C7" s="75"/>
      <c r="D7" s="75"/>
      <c r="E7" s="97"/>
      <c r="F7" s="97"/>
      <c r="G7" s="97"/>
      <c r="H7" s="97" t="s">
        <v>1423</v>
      </c>
      <c r="I7" s="97"/>
      <c r="J7" s="97"/>
    </row>
    <row r="8" spans="1:27" ht="52.5" customHeight="1">
      <c r="A8" s="6" t="s">
        <v>0</v>
      </c>
      <c r="B8" s="184" t="s">
        <v>1407</v>
      </c>
      <c r="C8" s="7"/>
      <c r="D8" s="8" t="s">
        <v>3</v>
      </c>
      <c r="E8" s="190" t="s">
        <v>1429</v>
      </c>
      <c r="F8" s="192"/>
      <c r="G8" s="190" t="s">
        <v>1430</v>
      </c>
      <c r="H8" s="192"/>
      <c r="I8" s="190" t="s">
        <v>1419</v>
      </c>
      <c r="J8" s="192"/>
      <c r="L8" s="83" t="s">
        <v>1402</v>
      </c>
      <c r="AA8" s="8" t="s">
        <v>3</v>
      </c>
    </row>
    <row r="9" spans="1:27" ht="60" customHeight="1">
      <c r="A9" s="9"/>
      <c r="B9" s="185"/>
      <c r="C9" s="11" t="s">
        <v>6</v>
      </c>
      <c r="D9" s="12" t="s">
        <v>1052</v>
      </c>
      <c r="E9" s="13" t="s">
        <v>1406</v>
      </c>
      <c r="F9" s="15" t="s">
        <v>10</v>
      </c>
      <c r="G9" s="13" t="s">
        <v>1406</v>
      </c>
      <c r="H9" s="15" t="s">
        <v>10</v>
      </c>
      <c r="I9" s="13" t="s">
        <v>1406</v>
      </c>
      <c r="J9" s="15" t="s">
        <v>10</v>
      </c>
      <c r="AA9" s="12" t="s">
        <v>971</v>
      </c>
    </row>
    <row r="10" spans="1:10" ht="32.25" customHeight="1">
      <c r="A10" s="64">
        <v>1</v>
      </c>
      <c r="B10" s="63" t="s">
        <v>934</v>
      </c>
      <c r="C10" s="16"/>
      <c r="D10" s="12"/>
      <c r="E10" s="15"/>
      <c r="F10" s="15"/>
      <c r="G10" s="15"/>
      <c r="H10" s="15"/>
      <c r="I10" s="13"/>
      <c r="J10" s="15"/>
    </row>
    <row r="11" spans="1:27" ht="66">
      <c r="A11" s="17">
        <v>1</v>
      </c>
      <c r="B11" s="18" t="s">
        <v>1085</v>
      </c>
      <c r="C11" s="19" t="s">
        <v>13</v>
      </c>
      <c r="D11" s="26">
        <v>8</v>
      </c>
      <c r="E11" s="21">
        <v>41</v>
      </c>
      <c r="F11" s="21">
        <f aca="true" t="shared" si="0" ref="F11:F42">E11*D11</f>
        <v>328</v>
      </c>
      <c r="G11" s="21">
        <v>21</v>
      </c>
      <c r="H11" s="21">
        <f aca="true" t="shared" si="1" ref="H11:H42">G11*D11</f>
        <v>168</v>
      </c>
      <c r="I11" s="21">
        <f>E11+G11</f>
        <v>62</v>
      </c>
      <c r="J11" s="21">
        <f aca="true" t="shared" si="2" ref="J11:J42">I11*D11</f>
        <v>496</v>
      </c>
      <c r="K11" s="82"/>
      <c r="AA11" s="72">
        <v>9.45</v>
      </c>
    </row>
    <row r="12" spans="1:27" ht="33" hidden="1">
      <c r="A12" s="17">
        <v>2</v>
      </c>
      <c r="B12" s="24" t="s">
        <v>1367</v>
      </c>
      <c r="C12" s="19" t="s">
        <v>1094</v>
      </c>
      <c r="D12" s="26">
        <v>27.23</v>
      </c>
      <c r="E12" s="21"/>
      <c r="F12" s="21">
        <f t="shared" si="0"/>
        <v>0</v>
      </c>
      <c r="G12" s="21"/>
      <c r="H12" s="21">
        <f t="shared" si="1"/>
        <v>0</v>
      </c>
      <c r="I12" s="21">
        <f aca="true" t="shared" si="3" ref="I12:I75">E12+G12</f>
        <v>0</v>
      </c>
      <c r="J12" s="21">
        <f t="shared" si="2"/>
        <v>0</v>
      </c>
      <c r="K12" s="82"/>
      <c r="AA12" s="72">
        <v>23.89</v>
      </c>
    </row>
    <row r="13" spans="1:27" ht="33">
      <c r="A13" s="17">
        <v>3</v>
      </c>
      <c r="B13" s="24" t="s">
        <v>1411</v>
      </c>
      <c r="C13" s="19" t="s">
        <v>1094</v>
      </c>
      <c r="D13" s="26">
        <v>5.4</v>
      </c>
      <c r="E13" s="21">
        <v>81</v>
      </c>
      <c r="F13" s="21">
        <f t="shared" si="0"/>
        <v>437.40000000000003</v>
      </c>
      <c r="G13" s="21">
        <v>50</v>
      </c>
      <c r="H13" s="21">
        <f t="shared" si="1"/>
        <v>270</v>
      </c>
      <c r="I13" s="21">
        <f t="shared" si="3"/>
        <v>131</v>
      </c>
      <c r="J13" s="21">
        <f t="shared" si="2"/>
        <v>707.4000000000001</v>
      </c>
      <c r="K13" s="82"/>
      <c r="AA13" s="72">
        <v>4.56</v>
      </c>
    </row>
    <row r="14" spans="1:11" ht="33">
      <c r="A14" s="17">
        <v>4</v>
      </c>
      <c r="B14" s="24" t="s">
        <v>1410</v>
      </c>
      <c r="C14" s="19" t="s">
        <v>1094</v>
      </c>
      <c r="D14" s="26">
        <v>7.4</v>
      </c>
      <c r="E14" s="21"/>
      <c r="F14" s="21">
        <f t="shared" si="0"/>
        <v>0</v>
      </c>
      <c r="G14" s="21"/>
      <c r="H14" s="21">
        <f t="shared" si="1"/>
        <v>0</v>
      </c>
      <c r="I14" s="21">
        <f t="shared" si="3"/>
        <v>0</v>
      </c>
      <c r="J14" s="21">
        <f t="shared" si="2"/>
        <v>0</v>
      </c>
      <c r="K14" s="82"/>
    </row>
    <row r="15" spans="1:27" ht="33">
      <c r="A15" s="17">
        <v>5</v>
      </c>
      <c r="B15" s="24" t="s">
        <v>1368</v>
      </c>
      <c r="C15" s="19" t="s">
        <v>1094</v>
      </c>
      <c r="D15" s="26">
        <v>10.89</v>
      </c>
      <c r="E15" s="21">
        <v>41</v>
      </c>
      <c r="F15" s="21">
        <f t="shared" si="0"/>
        <v>446.49</v>
      </c>
      <c r="G15" s="21">
        <v>21</v>
      </c>
      <c r="H15" s="21">
        <f t="shared" si="1"/>
        <v>228.69</v>
      </c>
      <c r="I15" s="21">
        <f t="shared" si="3"/>
        <v>62</v>
      </c>
      <c r="J15" s="21">
        <f t="shared" si="2"/>
        <v>675.1800000000001</v>
      </c>
      <c r="K15" s="82"/>
      <c r="AA15" s="72">
        <v>11.55</v>
      </c>
    </row>
    <row r="16" spans="1:27" ht="33">
      <c r="A16" s="17">
        <v>6</v>
      </c>
      <c r="B16" s="24" t="s">
        <v>1369</v>
      </c>
      <c r="C16" s="19" t="s">
        <v>1094</v>
      </c>
      <c r="D16" s="26">
        <v>0.95</v>
      </c>
      <c r="E16" s="21">
        <v>41</v>
      </c>
      <c r="F16" s="21">
        <f t="shared" si="0"/>
        <v>38.949999999999996</v>
      </c>
      <c r="G16" s="21">
        <v>24</v>
      </c>
      <c r="H16" s="21">
        <f t="shared" si="1"/>
        <v>22.799999999999997</v>
      </c>
      <c r="I16" s="21">
        <f t="shared" si="3"/>
        <v>65</v>
      </c>
      <c r="J16" s="21">
        <f t="shared" si="2"/>
        <v>61.75</v>
      </c>
      <c r="K16" s="82"/>
      <c r="AA16" s="72">
        <v>1.09</v>
      </c>
    </row>
    <row r="17" spans="1:11" ht="33">
      <c r="A17" s="17">
        <v>7</v>
      </c>
      <c r="B17" s="24" t="s">
        <v>1409</v>
      </c>
      <c r="C17" s="19" t="s">
        <v>1094</v>
      </c>
      <c r="D17" s="26">
        <v>1.15</v>
      </c>
      <c r="E17" s="21"/>
      <c r="F17" s="21">
        <f t="shared" si="0"/>
        <v>0</v>
      </c>
      <c r="G17" s="21"/>
      <c r="H17" s="21">
        <f t="shared" si="1"/>
        <v>0</v>
      </c>
      <c r="I17" s="21">
        <f t="shared" si="3"/>
        <v>0</v>
      </c>
      <c r="J17" s="21">
        <f t="shared" si="2"/>
        <v>0</v>
      </c>
      <c r="K17" s="82"/>
    </row>
    <row r="18" spans="1:27" ht="33">
      <c r="A18" s="17">
        <v>8</v>
      </c>
      <c r="B18" s="24" t="s">
        <v>1095</v>
      </c>
      <c r="C18" s="19" t="s">
        <v>1094</v>
      </c>
      <c r="D18" s="26">
        <v>8.15</v>
      </c>
      <c r="E18" s="21">
        <v>22</v>
      </c>
      <c r="F18" s="21">
        <f t="shared" si="0"/>
        <v>179.3</v>
      </c>
      <c r="G18" s="21"/>
      <c r="H18" s="21">
        <f t="shared" si="1"/>
        <v>0</v>
      </c>
      <c r="I18" s="21">
        <f t="shared" si="3"/>
        <v>22</v>
      </c>
      <c r="J18" s="21">
        <f t="shared" si="2"/>
        <v>179.3</v>
      </c>
      <c r="K18" s="82"/>
      <c r="AA18" s="72">
        <v>5.41</v>
      </c>
    </row>
    <row r="19" spans="1:27" ht="33">
      <c r="A19" s="17">
        <v>9</v>
      </c>
      <c r="B19" s="24" t="s">
        <v>1096</v>
      </c>
      <c r="C19" s="19" t="s">
        <v>1094</v>
      </c>
      <c r="D19" s="26">
        <v>6.72</v>
      </c>
      <c r="E19" s="21">
        <v>60</v>
      </c>
      <c r="F19" s="21">
        <f t="shared" si="0"/>
        <v>403.2</v>
      </c>
      <c r="G19" s="21">
        <v>10</v>
      </c>
      <c r="H19" s="21">
        <f t="shared" si="1"/>
        <v>67.2</v>
      </c>
      <c r="I19" s="21">
        <f t="shared" si="3"/>
        <v>70</v>
      </c>
      <c r="J19" s="21">
        <f t="shared" si="2"/>
        <v>470.4</v>
      </c>
      <c r="K19" s="82"/>
      <c r="AA19" s="72">
        <v>6.34</v>
      </c>
    </row>
    <row r="20" spans="1:27" ht="33" hidden="1">
      <c r="A20" s="17">
        <v>10</v>
      </c>
      <c r="B20" s="24" t="s">
        <v>1097</v>
      </c>
      <c r="C20" s="19" t="s">
        <v>1094</v>
      </c>
      <c r="D20" s="26">
        <v>7.1</v>
      </c>
      <c r="E20" s="21"/>
      <c r="F20" s="21">
        <f t="shared" si="0"/>
        <v>0</v>
      </c>
      <c r="G20" s="21"/>
      <c r="H20" s="21">
        <f t="shared" si="1"/>
        <v>0</v>
      </c>
      <c r="I20" s="21">
        <f t="shared" si="3"/>
        <v>0</v>
      </c>
      <c r="J20" s="21">
        <f t="shared" si="2"/>
        <v>0</v>
      </c>
      <c r="K20" s="82"/>
      <c r="AA20" s="72">
        <v>6.04</v>
      </c>
    </row>
    <row r="21" spans="1:27" ht="33">
      <c r="A21" s="17">
        <v>11</v>
      </c>
      <c r="B21" s="24" t="s">
        <v>1098</v>
      </c>
      <c r="C21" s="19" t="s">
        <v>1094</v>
      </c>
      <c r="D21" s="26">
        <v>7.71</v>
      </c>
      <c r="E21" s="21">
        <v>20</v>
      </c>
      <c r="F21" s="21">
        <f t="shared" si="0"/>
        <v>154.2</v>
      </c>
      <c r="G21" s="21">
        <v>39</v>
      </c>
      <c r="H21" s="21">
        <f t="shared" si="1"/>
        <v>300.69</v>
      </c>
      <c r="I21" s="21">
        <f t="shared" si="3"/>
        <v>59</v>
      </c>
      <c r="J21" s="21">
        <f t="shared" si="2"/>
        <v>454.89</v>
      </c>
      <c r="K21" s="82"/>
      <c r="AA21" s="72">
        <v>6.65</v>
      </c>
    </row>
    <row r="22" spans="1:27" ht="33">
      <c r="A22" s="17">
        <v>12</v>
      </c>
      <c r="B22" s="24" t="s">
        <v>1099</v>
      </c>
      <c r="C22" s="19" t="s">
        <v>1094</v>
      </c>
      <c r="D22" s="26">
        <v>7.94</v>
      </c>
      <c r="E22" s="21"/>
      <c r="F22" s="21">
        <f t="shared" si="0"/>
        <v>0</v>
      </c>
      <c r="G22" s="21"/>
      <c r="H22" s="21">
        <f t="shared" si="1"/>
        <v>0</v>
      </c>
      <c r="I22" s="21">
        <f t="shared" si="3"/>
        <v>0</v>
      </c>
      <c r="J22" s="21">
        <f t="shared" si="2"/>
        <v>0</v>
      </c>
      <c r="K22" s="82"/>
      <c r="AA22" s="72">
        <v>6.44</v>
      </c>
    </row>
    <row r="23" spans="1:27" ht="33">
      <c r="A23" s="17">
        <v>13</v>
      </c>
      <c r="B23" s="28" t="s">
        <v>1100</v>
      </c>
      <c r="C23" s="19" t="s">
        <v>1094</v>
      </c>
      <c r="D23" s="26">
        <v>2.77</v>
      </c>
      <c r="E23" s="21">
        <v>26</v>
      </c>
      <c r="F23" s="21">
        <f t="shared" si="0"/>
        <v>72.02</v>
      </c>
      <c r="G23" s="21">
        <v>6</v>
      </c>
      <c r="H23" s="21">
        <f t="shared" si="1"/>
        <v>16.62</v>
      </c>
      <c r="I23" s="21">
        <f t="shared" si="3"/>
        <v>32</v>
      </c>
      <c r="J23" s="21">
        <f t="shared" si="2"/>
        <v>88.64</v>
      </c>
      <c r="K23" s="82"/>
      <c r="AA23" s="72">
        <v>2.63</v>
      </c>
    </row>
    <row r="24" spans="1:27" ht="16.5" hidden="1">
      <c r="A24" s="17">
        <v>14</v>
      </c>
      <c r="B24" s="28" t="s">
        <v>36</v>
      </c>
      <c r="C24" s="19" t="s">
        <v>1094</v>
      </c>
      <c r="D24" s="26">
        <v>4.08</v>
      </c>
      <c r="E24" s="21"/>
      <c r="F24" s="21">
        <f t="shared" si="0"/>
        <v>0</v>
      </c>
      <c r="G24" s="21"/>
      <c r="H24" s="21">
        <f t="shared" si="1"/>
        <v>0</v>
      </c>
      <c r="I24" s="21">
        <f t="shared" si="3"/>
        <v>0</v>
      </c>
      <c r="J24" s="21">
        <f t="shared" si="2"/>
        <v>0</v>
      </c>
      <c r="K24" s="82"/>
      <c r="AA24" s="72">
        <v>6.300000000000001</v>
      </c>
    </row>
    <row r="25" spans="1:27" ht="16.5" hidden="1">
      <c r="A25" s="17">
        <v>15</v>
      </c>
      <c r="B25" s="24" t="s">
        <v>1101</v>
      </c>
      <c r="C25" s="19" t="s">
        <v>1094</v>
      </c>
      <c r="D25" s="26">
        <v>9.72</v>
      </c>
      <c r="E25" s="21"/>
      <c r="F25" s="21">
        <f t="shared" si="0"/>
        <v>0</v>
      </c>
      <c r="G25" s="21"/>
      <c r="H25" s="21">
        <f t="shared" si="1"/>
        <v>0</v>
      </c>
      <c r="I25" s="21">
        <f t="shared" si="3"/>
        <v>0</v>
      </c>
      <c r="J25" s="21">
        <f t="shared" si="2"/>
        <v>0</v>
      </c>
      <c r="K25" s="82"/>
      <c r="AA25" s="72">
        <v>14.7</v>
      </c>
    </row>
    <row r="26" spans="1:11" ht="33" hidden="1">
      <c r="A26" s="17">
        <v>16</v>
      </c>
      <c r="B26" s="24" t="s">
        <v>1086</v>
      </c>
      <c r="C26" s="19" t="s">
        <v>13</v>
      </c>
      <c r="D26" s="26">
        <v>51.24</v>
      </c>
      <c r="E26" s="21"/>
      <c r="F26" s="21">
        <f t="shared" si="0"/>
        <v>0</v>
      </c>
      <c r="G26" s="21"/>
      <c r="H26" s="21">
        <f t="shared" si="1"/>
        <v>0</v>
      </c>
      <c r="I26" s="21">
        <f t="shared" si="3"/>
        <v>0</v>
      </c>
      <c r="J26" s="21">
        <f t="shared" si="2"/>
        <v>0</v>
      </c>
      <c r="K26" s="82"/>
    </row>
    <row r="27" spans="1:27" ht="33" hidden="1">
      <c r="A27" s="17">
        <v>17</v>
      </c>
      <c r="B27" s="24" t="s">
        <v>1087</v>
      </c>
      <c r="C27" s="19" t="s">
        <v>13</v>
      </c>
      <c r="D27" s="26">
        <v>57.5</v>
      </c>
      <c r="E27" s="21"/>
      <c r="F27" s="21">
        <f t="shared" si="0"/>
        <v>0</v>
      </c>
      <c r="G27" s="21"/>
      <c r="H27" s="21">
        <f t="shared" si="1"/>
        <v>0</v>
      </c>
      <c r="I27" s="21">
        <f t="shared" si="3"/>
        <v>0</v>
      </c>
      <c r="J27" s="21">
        <f t="shared" si="2"/>
        <v>0</v>
      </c>
      <c r="K27" s="82"/>
      <c r="AA27" s="72">
        <v>73.5</v>
      </c>
    </row>
    <row r="28" spans="1:27" ht="33" hidden="1">
      <c r="A28" s="17">
        <v>18</v>
      </c>
      <c r="B28" s="24" t="s">
        <v>1088</v>
      </c>
      <c r="C28" s="19" t="s">
        <v>13</v>
      </c>
      <c r="D28" s="26">
        <v>67.36</v>
      </c>
      <c r="E28" s="21"/>
      <c r="F28" s="21">
        <f t="shared" si="0"/>
        <v>0</v>
      </c>
      <c r="G28" s="21"/>
      <c r="H28" s="21">
        <f t="shared" si="1"/>
        <v>0</v>
      </c>
      <c r="I28" s="21">
        <f t="shared" si="3"/>
        <v>0</v>
      </c>
      <c r="J28" s="21">
        <f t="shared" si="2"/>
        <v>0</v>
      </c>
      <c r="K28" s="82"/>
      <c r="AA28" s="72">
        <v>52.5</v>
      </c>
    </row>
    <row r="29" spans="1:27" ht="33">
      <c r="A29" s="17">
        <v>19</v>
      </c>
      <c r="B29" s="24" t="s">
        <v>1089</v>
      </c>
      <c r="C29" s="19" t="s">
        <v>13</v>
      </c>
      <c r="D29" s="26">
        <v>73.66</v>
      </c>
      <c r="E29" s="21">
        <v>1</v>
      </c>
      <c r="F29" s="21">
        <f t="shared" si="0"/>
        <v>73.66</v>
      </c>
      <c r="G29" s="21">
        <v>1</v>
      </c>
      <c r="H29" s="21">
        <f t="shared" si="1"/>
        <v>73.66</v>
      </c>
      <c r="I29" s="21">
        <f t="shared" si="3"/>
        <v>2</v>
      </c>
      <c r="J29" s="21">
        <f t="shared" si="2"/>
        <v>147.32</v>
      </c>
      <c r="K29" s="82"/>
      <c r="AA29" s="72">
        <v>58.01</v>
      </c>
    </row>
    <row r="30" spans="1:27" ht="33">
      <c r="A30" s="17">
        <v>20</v>
      </c>
      <c r="B30" s="24" t="s">
        <v>1090</v>
      </c>
      <c r="C30" s="19" t="s">
        <v>13</v>
      </c>
      <c r="D30" s="26">
        <v>88.87</v>
      </c>
      <c r="E30" s="21"/>
      <c r="F30" s="21">
        <f t="shared" si="0"/>
        <v>0</v>
      </c>
      <c r="G30" s="21"/>
      <c r="H30" s="21">
        <f t="shared" si="1"/>
        <v>0</v>
      </c>
      <c r="I30" s="21">
        <f t="shared" si="3"/>
        <v>0</v>
      </c>
      <c r="J30" s="21">
        <f t="shared" si="2"/>
        <v>0</v>
      </c>
      <c r="K30" s="82"/>
      <c r="AA30" s="72">
        <v>84</v>
      </c>
    </row>
    <row r="31" spans="1:27" ht="33">
      <c r="A31" s="17">
        <v>21</v>
      </c>
      <c r="B31" s="30" t="s">
        <v>1370</v>
      </c>
      <c r="C31" s="19" t="s">
        <v>1094</v>
      </c>
      <c r="D31" s="26">
        <v>4.67</v>
      </c>
      <c r="E31" s="21">
        <v>19</v>
      </c>
      <c r="F31" s="21">
        <f t="shared" si="0"/>
        <v>88.73</v>
      </c>
      <c r="G31" s="21">
        <v>13</v>
      </c>
      <c r="H31" s="21">
        <f t="shared" si="1"/>
        <v>60.71</v>
      </c>
      <c r="I31" s="21">
        <f t="shared" si="3"/>
        <v>32</v>
      </c>
      <c r="J31" s="21">
        <f t="shared" si="2"/>
        <v>149.44</v>
      </c>
      <c r="K31" s="82"/>
      <c r="AA31" s="72">
        <v>4.35</v>
      </c>
    </row>
    <row r="32" spans="1:27" ht="33">
      <c r="A32" s="17">
        <v>22</v>
      </c>
      <c r="B32" s="30" t="s">
        <v>1371</v>
      </c>
      <c r="C32" s="19" t="s">
        <v>1094</v>
      </c>
      <c r="D32" s="26">
        <v>2.99</v>
      </c>
      <c r="E32" s="21">
        <v>19</v>
      </c>
      <c r="F32" s="21">
        <f t="shared" si="0"/>
        <v>56.81</v>
      </c>
      <c r="G32" s="21">
        <v>13</v>
      </c>
      <c r="H32" s="21">
        <f t="shared" si="1"/>
        <v>38.870000000000005</v>
      </c>
      <c r="I32" s="21">
        <f t="shared" si="3"/>
        <v>32</v>
      </c>
      <c r="J32" s="21">
        <f t="shared" si="2"/>
        <v>95.68</v>
      </c>
      <c r="K32" s="82"/>
      <c r="AA32" s="72">
        <v>10.53</v>
      </c>
    </row>
    <row r="33" spans="1:27" ht="33">
      <c r="A33" s="17">
        <v>23</v>
      </c>
      <c r="B33" s="30" t="s">
        <v>1372</v>
      </c>
      <c r="C33" s="19" t="s">
        <v>1094</v>
      </c>
      <c r="D33" s="26">
        <v>13.42</v>
      </c>
      <c r="E33" s="21">
        <v>22</v>
      </c>
      <c r="F33" s="21">
        <f t="shared" si="0"/>
        <v>295.24</v>
      </c>
      <c r="G33" s="21">
        <v>14</v>
      </c>
      <c r="H33" s="21">
        <f t="shared" si="1"/>
        <v>187.88</v>
      </c>
      <c r="I33" s="21">
        <f t="shared" si="3"/>
        <v>36</v>
      </c>
      <c r="J33" s="21">
        <f t="shared" si="2"/>
        <v>483.12</v>
      </c>
      <c r="K33" s="82"/>
      <c r="AA33" s="72">
        <v>10.5</v>
      </c>
    </row>
    <row r="34" spans="1:27" ht="33" hidden="1">
      <c r="A34" s="17">
        <v>24</v>
      </c>
      <c r="B34" s="30" t="s">
        <v>975</v>
      </c>
      <c r="C34" s="19" t="s">
        <v>1094</v>
      </c>
      <c r="D34" s="26">
        <v>5.79</v>
      </c>
      <c r="E34" s="21"/>
      <c r="F34" s="21">
        <f t="shared" si="0"/>
        <v>0</v>
      </c>
      <c r="G34" s="21"/>
      <c r="H34" s="21">
        <f t="shared" si="1"/>
        <v>0</v>
      </c>
      <c r="I34" s="21">
        <f t="shared" si="3"/>
        <v>0</v>
      </c>
      <c r="J34" s="21">
        <f t="shared" si="2"/>
        <v>0</v>
      </c>
      <c r="K34" s="82"/>
      <c r="AA34" s="72">
        <v>5.72</v>
      </c>
    </row>
    <row r="35" spans="1:27" ht="49.5" hidden="1">
      <c r="A35" s="17">
        <v>25</v>
      </c>
      <c r="B35" s="28" t="s">
        <v>47</v>
      </c>
      <c r="C35" s="19" t="s">
        <v>13</v>
      </c>
      <c r="D35" s="26">
        <v>9.7</v>
      </c>
      <c r="E35" s="21"/>
      <c r="F35" s="21">
        <f t="shared" si="0"/>
        <v>0</v>
      </c>
      <c r="G35" s="21"/>
      <c r="H35" s="21">
        <f t="shared" si="1"/>
        <v>0</v>
      </c>
      <c r="I35" s="21">
        <f t="shared" si="3"/>
        <v>0</v>
      </c>
      <c r="J35" s="21">
        <f t="shared" si="2"/>
        <v>0</v>
      </c>
      <c r="K35" s="82"/>
      <c r="AA35" s="72">
        <v>8.4</v>
      </c>
    </row>
    <row r="36" spans="1:27" ht="49.5" hidden="1">
      <c r="A36" s="17">
        <v>26</v>
      </c>
      <c r="B36" s="28" t="s">
        <v>48</v>
      </c>
      <c r="C36" s="19" t="s">
        <v>13</v>
      </c>
      <c r="D36" s="26">
        <v>6.36</v>
      </c>
      <c r="E36" s="21"/>
      <c r="F36" s="21">
        <f t="shared" si="0"/>
        <v>0</v>
      </c>
      <c r="G36" s="21"/>
      <c r="H36" s="21">
        <f t="shared" si="1"/>
        <v>0</v>
      </c>
      <c r="I36" s="21">
        <f t="shared" si="3"/>
        <v>0</v>
      </c>
      <c r="J36" s="21">
        <f t="shared" si="2"/>
        <v>0</v>
      </c>
      <c r="K36" s="82"/>
      <c r="AA36" s="72">
        <v>5.25</v>
      </c>
    </row>
    <row r="37" spans="1:27" ht="33" hidden="1">
      <c r="A37" s="17">
        <v>27</v>
      </c>
      <c r="B37" s="24" t="s">
        <v>1378</v>
      </c>
      <c r="C37" s="19" t="s">
        <v>1094</v>
      </c>
      <c r="D37" s="26">
        <v>15.4</v>
      </c>
      <c r="E37" s="21"/>
      <c r="F37" s="21">
        <f t="shared" si="0"/>
        <v>0</v>
      </c>
      <c r="G37" s="21"/>
      <c r="H37" s="21">
        <f t="shared" si="1"/>
        <v>0</v>
      </c>
      <c r="I37" s="21">
        <f t="shared" si="3"/>
        <v>0</v>
      </c>
      <c r="J37" s="21">
        <f t="shared" si="2"/>
        <v>0</v>
      </c>
      <c r="K37" s="82"/>
      <c r="AA37" s="72">
        <v>15.75</v>
      </c>
    </row>
    <row r="38" spans="1:11" ht="45" customHeight="1" hidden="1">
      <c r="A38" s="17">
        <v>28</v>
      </c>
      <c r="B38" s="24" t="s">
        <v>1379</v>
      </c>
      <c r="C38" s="19" t="s">
        <v>1094</v>
      </c>
      <c r="D38" s="26">
        <v>4.49</v>
      </c>
      <c r="E38" s="21"/>
      <c r="F38" s="21">
        <f t="shared" si="0"/>
        <v>0</v>
      </c>
      <c r="G38" s="21"/>
      <c r="H38" s="21">
        <f t="shared" si="1"/>
        <v>0</v>
      </c>
      <c r="I38" s="21">
        <f t="shared" si="3"/>
        <v>0</v>
      </c>
      <c r="J38" s="21">
        <f t="shared" si="2"/>
        <v>0</v>
      </c>
      <c r="K38" s="82"/>
    </row>
    <row r="39" spans="1:27" ht="49.5">
      <c r="A39" s="17">
        <v>29</v>
      </c>
      <c r="B39" s="30" t="s">
        <v>1373</v>
      </c>
      <c r="C39" s="19" t="s">
        <v>1094</v>
      </c>
      <c r="D39" s="26">
        <v>14.22</v>
      </c>
      <c r="E39" s="21">
        <v>27</v>
      </c>
      <c r="F39" s="21">
        <f t="shared" si="0"/>
        <v>383.94</v>
      </c>
      <c r="G39" s="21">
        <v>13</v>
      </c>
      <c r="H39" s="21">
        <f t="shared" si="1"/>
        <v>184.86</v>
      </c>
      <c r="I39" s="21">
        <f t="shared" si="3"/>
        <v>40</v>
      </c>
      <c r="J39" s="21">
        <f t="shared" si="2"/>
        <v>568.8000000000001</v>
      </c>
      <c r="K39" s="82"/>
      <c r="AA39" s="72">
        <v>14.78</v>
      </c>
    </row>
    <row r="40" spans="1:27" ht="49.5">
      <c r="A40" s="17">
        <v>30</v>
      </c>
      <c r="B40" s="30" t="s">
        <v>1374</v>
      </c>
      <c r="C40" s="19" t="s">
        <v>13</v>
      </c>
      <c r="D40" s="26">
        <v>23.02</v>
      </c>
      <c r="E40" s="21"/>
      <c r="F40" s="21">
        <f t="shared" si="0"/>
        <v>0</v>
      </c>
      <c r="G40" s="21"/>
      <c r="H40" s="21">
        <f t="shared" si="1"/>
        <v>0</v>
      </c>
      <c r="I40" s="21">
        <f t="shared" si="3"/>
        <v>0</v>
      </c>
      <c r="J40" s="21">
        <f t="shared" si="2"/>
        <v>0</v>
      </c>
      <c r="K40" s="82"/>
      <c r="AA40" s="72">
        <v>19.93</v>
      </c>
    </row>
    <row r="41" spans="1:27" ht="49.5">
      <c r="A41" s="17">
        <v>31</v>
      </c>
      <c r="B41" s="30" t="s">
        <v>1375</v>
      </c>
      <c r="C41" s="19" t="s">
        <v>1094</v>
      </c>
      <c r="D41" s="26">
        <v>1.53</v>
      </c>
      <c r="E41" s="21">
        <v>1</v>
      </c>
      <c r="F41" s="21">
        <f t="shared" si="0"/>
        <v>1.53</v>
      </c>
      <c r="G41" s="21">
        <v>1</v>
      </c>
      <c r="H41" s="21">
        <f t="shared" si="1"/>
        <v>1.53</v>
      </c>
      <c r="I41" s="21">
        <f t="shared" si="3"/>
        <v>2</v>
      </c>
      <c r="J41" s="21">
        <f t="shared" si="2"/>
        <v>3.06</v>
      </c>
      <c r="K41" s="82"/>
      <c r="AA41" s="72">
        <v>1.31</v>
      </c>
    </row>
    <row r="42" spans="1:27" ht="49.5" hidden="1">
      <c r="A42" s="17">
        <v>32</v>
      </c>
      <c r="B42" s="24" t="s">
        <v>55</v>
      </c>
      <c r="C42" s="19" t="s">
        <v>13</v>
      </c>
      <c r="D42" s="26">
        <v>9.24</v>
      </c>
      <c r="E42" s="21"/>
      <c r="F42" s="21">
        <f t="shared" si="0"/>
        <v>0</v>
      </c>
      <c r="G42" s="21"/>
      <c r="H42" s="21">
        <f t="shared" si="1"/>
        <v>0</v>
      </c>
      <c r="I42" s="21">
        <f t="shared" si="3"/>
        <v>0</v>
      </c>
      <c r="J42" s="21">
        <f t="shared" si="2"/>
        <v>0</v>
      </c>
      <c r="K42" s="82"/>
      <c r="AA42" s="72">
        <v>8</v>
      </c>
    </row>
    <row r="43" spans="1:27" ht="33" hidden="1">
      <c r="A43" s="17">
        <v>33</v>
      </c>
      <c r="B43" s="30" t="s">
        <v>1376</v>
      </c>
      <c r="C43" s="19" t="s">
        <v>1094</v>
      </c>
      <c r="D43" s="26">
        <v>4.79</v>
      </c>
      <c r="E43" s="21"/>
      <c r="F43" s="21">
        <f aca="true" t="shared" si="4" ref="F43:F74">E43*D43</f>
        <v>0</v>
      </c>
      <c r="G43" s="21"/>
      <c r="H43" s="21">
        <f aca="true" t="shared" si="5" ref="H43:H74">G43*D43</f>
        <v>0</v>
      </c>
      <c r="I43" s="21">
        <f t="shared" si="3"/>
        <v>0</v>
      </c>
      <c r="J43" s="21">
        <f aca="true" t="shared" si="6" ref="J43:J74">I43*D43</f>
        <v>0</v>
      </c>
      <c r="K43" s="82"/>
      <c r="AA43" s="72">
        <v>5.2</v>
      </c>
    </row>
    <row r="44" spans="1:11" ht="33" hidden="1">
      <c r="A44" s="17">
        <v>34</v>
      </c>
      <c r="B44" s="30" t="s">
        <v>1377</v>
      </c>
      <c r="C44" s="19" t="s">
        <v>1094</v>
      </c>
      <c r="D44" s="26">
        <v>9.7</v>
      </c>
      <c r="E44" s="21"/>
      <c r="F44" s="21">
        <f t="shared" si="4"/>
        <v>0</v>
      </c>
      <c r="G44" s="21"/>
      <c r="H44" s="21">
        <f t="shared" si="5"/>
        <v>0</v>
      </c>
      <c r="I44" s="21">
        <f t="shared" si="3"/>
        <v>0</v>
      </c>
      <c r="J44" s="21">
        <f t="shared" si="6"/>
        <v>0</v>
      </c>
      <c r="K44" s="82"/>
    </row>
    <row r="45" spans="1:27" ht="49.5">
      <c r="A45" s="17">
        <v>35</v>
      </c>
      <c r="B45" s="30" t="s">
        <v>1380</v>
      </c>
      <c r="C45" s="19" t="s">
        <v>1094</v>
      </c>
      <c r="D45" s="26">
        <v>4.6</v>
      </c>
      <c r="E45" s="21">
        <v>1</v>
      </c>
      <c r="F45" s="21">
        <f t="shared" si="4"/>
        <v>4.6</v>
      </c>
      <c r="G45" s="21">
        <v>1</v>
      </c>
      <c r="H45" s="21">
        <f t="shared" si="5"/>
        <v>4.6</v>
      </c>
      <c r="I45" s="21">
        <f t="shared" si="3"/>
        <v>2</v>
      </c>
      <c r="J45" s="21">
        <f t="shared" si="6"/>
        <v>9.2</v>
      </c>
      <c r="K45" s="82"/>
      <c r="AA45" s="72">
        <v>5.48</v>
      </c>
    </row>
    <row r="46" spans="1:11" ht="16.5" hidden="1">
      <c r="A46" s="17">
        <v>36</v>
      </c>
      <c r="B46" s="28" t="s">
        <v>1091</v>
      </c>
      <c r="C46" s="19" t="s">
        <v>1094</v>
      </c>
      <c r="D46" s="26">
        <v>6.27</v>
      </c>
      <c r="E46" s="21"/>
      <c r="F46" s="21">
        <f t="shared" si="4"/>
        <v>0</v>
      </c>
      <c r="G46" s="21"/>
      <c r="H46" s="21">
        <f t="shared" si="5"/>
        <v>0</v>
      </c>
      <c r="I46" s="21">
        <f t="shared" si="3"/>
        <v>0</v>
      </c>
      <c r="J46" s="21">
        <f t="shared" si="6"/>
        <v>0</v>
      </c>
      <c r="K46" s="82"/>
    </row>
    <row r="47" spans="1:27" ht="16.5">
      <c r="A47" s="17">
        <v>37</v>
      </c>
      <c r="B47" s="28" t="s">
        <v>1092</v>
      </c>
      <c r="C47" s="19" t="s">
        <v>1094</v>
      </c>
      <c r="D47" s="26">
        <v>13.97</v>
      </c>
      <c r="E47" s="21">
        <v>1</v>
      </c>
      <c r="F47" s="21">
        <f t="shared" si="4"/>
        <v>13.97</v>
      </c>
      <c r="G47" s="21">
        <v>1</v>
      </c>
      <c r="H47" s="21">
        <f t="shared" si="5"/>
        <v>13.97</v>
      </c>
      <c r="I47" s="21">
        <f t="shared" si="3"/>
        <v>2</v>
      </c>
      <c r="J47" s="21">
        <f t="shared" si="6"/>
        <v>27.94</v>
      </c>
      <c r="K47" s="82"/>
      <c r="AA47" s="72">
        <v>22.61</v>
      </c>
    </row>
    <row r="48" spans="1:27" ht="33">
      <c r="A48" s="17">
        <v>38</v>
      </c>
      <c r="B48" s="28" t="s">
        <v>1093</v>
      </c>
      <c r="C48" s="19" t="s">
        <v>1094</v>
      </c>
      <c r="D48" s="26">
        <v>18.22</v>
      </c>
      <c r="E48" s="21"/>
      <c r="F48" s="21">
        <f t="shared" si="4"/>
        <v>0</v>
      </c>
      <c r="G48" s="21"/>
      <c r="H48" s="21">
        <f t="shared" si="5"/>
        <v>0</v>
      </c>
      <c r="I48" s="21">
        <f t="shared" si="3"/>
        <v>0</v>
      </c>
      <c r="J48" s="21">
        <f t="shared" si="6"/>
        <v>0</v>
      </c>
      <c r="K48" s="82"/>
      <c r="AA48" s="72">
        <v>9.7</v>
      </c>
    </row>
    <row r="49" spans="1:11" ht="16.5">
      <c r="A49" s="17">
        <v>39</v>
      </c>
      <c r="B49" s="30" t="s">
        <v>1057</v>
      </c>
      <c r="C49" s="19" t="s">
        <v>13</v>
      </c>
      <c r="D49" s="26">
        <v>185.46</v>
      </c>
      <c r="E49" s="21"/>
      <c r="F49" s="21">
        <f t="shared" si="4"/>
        <v>0</v>
      </c>
      <c r="G49" s="21"/>
      <c r="H49" s="21">
        <f t="shared" si="5"/>
        <v>0</v>
      </c>
      <c r="I49" s="21">
        <f t="shared" si="3"/>
        <v>0</v>
      </c>
      <c r="J49" s="21">
        <f t="shared" si="6"/>
        <v>0</v>
      </c>
      <c r="K49" s="82"/>
    </row>
    <row r="50" spans="1:11" ht="16.5">
      <c r="A50" s="17">
        <v>40</v>
      </c>
      <c r="B50" s="30" t="s">
        <v>1058</v>
      </c>
      <c r="C50" s="19" t="s">
        <v>13</v>
      </c>
      <c r="D50" s="26">
        <v>266.93</v>
      </c>
      <c r="E50" s="21">
        <v>48</v>
      </c>
      <c r="F50" s="21">
        <f t="shared" si="4"/>
        <v>12812.64</v>
      </c>
      <c r="G50" s="21">
        <v>31</v>
      </c>
      <c r="H50" s="21">
        <f t="shared" si="5"/>
        <v>8274.83</v>
      </c>
      <c r="I50" s="21">
        <f t="shared" si="3"/>
        <v>79</v>
      </c>
      <c r="J50" s="21">
        <f t="shared" si="6"/>
        <v>21087.47</v>
      </c>
      <c r="K50" s="82"/>
    </row>
    <row r="51" spans="1:11" ht="16.5" hidden="1">
      <c r="A51" s="17">
        <v>41</v>
      </c>
      <c r="B51" s="30" t="s">
        <v>1059</v>
      </c>
      <c r="C51" s="19" t="s">
        <v>13</v>
      </c>
      <c r="D51" s="26">
        <v>383.87</v>
      </c>
      <c r="E51" s="21"/>
      <c r="F51" s="21">
        <f t="shared" si="4"/>
        <v>0</v>
      </c>
      <c r="G51" s="21"/>
      <c r="H51" s="21">
        <f t="shared" si="5"/>
        <v>0</v>
      </c>
      <c r="I51" s="21">
        <f t="shared" si="3"/>
        <v>0</v>
      </c>
      <c r="J51" s="21">
        <f t="shared" si="6"/>
        <v>0</v>
      </c>
      <c r="K51" s="82"/>
    </row>
    <row r="52" spans="1:11" ht="16.5" hidden="1">
      <c r="A52" s="17">
        <v>42</v>
      </c>
      <c r="B52" s="30" t="s">
        <v>1060</v>
      </c>
      <c r="C52" s="19" t="s">
        <v>13</v>
      </c>
      <c r="D52" s="26">
        <v>569.7</v>
      </c>
      <c r="E52" s="21"/>
      <c r="F52" s="21">
        <f t="shared" si="4"/>
        <v>0</v>
      </c>
      <c r="G52" s="21"/>
      <c r="H52" s="21">
        <f t="shared" si="5"/>
        <v>0</v>
      </c>
      <c r="I52" s="21">
        <f t="shared" si="3"/>
        <v>0</v>
      </c>
      <c r="J52" s="21">
        <f t="shared" si="6"/>
        <v>0</v>
      </c>
      <c r="K52" s="82"/>
    </row>
    <row r="53" spans="1:11" ht="16.5" hidden="1">
      <c r="A53" s="17">
        <v>43</v>
      </c>
      <c r="B53" s="30" t="s">
        <v>1061</v>
      </c>
      <c r="C53" s="19" t="s">
        <v>13</v>
      </c>
      <c r="D53" s="26">
        <v>788.26</v>
      </c>
      <c r="E53" s="21"/>
      <c r="F53" s="21">
        <f t="shared" si="4"/>
        <v>0</v>
      </c>
      <c r="G53" s="21"/>
      <c r="H53" s="21">
        <f t="shared" si="5"/>
        <v>0</v>
      </c>
      <c r="I53" s="21">
        <f t="shared" si="3"/>
        <v>0</v>
      </c>
      <c r="J53" s="21">
        <f t="shared" si="6"/>
        <v>0</v>
      </c>
      <c r="K53" s="82"/>
    </row>
    <row r="54" spans="1:11" ht="16.5" hidden="1">
      <c r="A54" s="17">
        <v>44</v>
      </c>
      <c r="B54" s="30" t="s">
        <v>1062</v>
      </c>
      <c r="C54" s="19" t="s">
        <v>13</v>
      </c>
      <c r="D54" s="26">
        <v>918.49</v>
      </c>
      <c r="E54" s="21"/>
      <c r="F54" s="21">
        <f t="shared" si="4"/>
        <v>0</v>
      </c>
      <c r="G54" s="21"/>
      <c r="H54" s="21">
        <f t="shared" si="5"/>
        <v>0</v>
      </c>
      <c r="I54" s="21">
        <f t="shared" si="3"/>
        <v>0</v>
      </c>
      <c r="J54" s="21">
        <f t="shared" si="6"/>
        <v>0</v>
      </c>
      <c r="K54" s="82"/>
    </row>
    <row r="55" spans="1:11" ht="16.5" hidden="1">
      <c r="A55" s="17">
        <v>45</v>
      </c>
      <c r="B55" s="30" t="s">
        <v>1063</v>
      </c>
      <c r="C55" s="19" t="s">
        <v>13</v>
      </c>
      <c r="D55" s="26">
        <v>1108.12</v>
      </c>
      <c r="E55" s="21"/>
      <c r="F55" s="21">
        <f t="shared" si="4"/>
        <v>0</v>
      </c>
      <c r="G55" s="21"/>
      <c r="H55" s="21">
        <f t="shared" si="5"/>
        <v>0</v>
      </c>
      <c r="I55" s="21">
        <f t="shared" si="3"/>
        <v>0</v>
      </c>
      <c r="J55" s="21">
        <f t="shared" si="6"/>
        <v>0</v>
      </c>
      <c r="K55" s="82"/>
    </row>
    <row r="56" spans="1:11" ht="16.5" hidden="1">
      <c r="A56" s="17">
        <v>46</v>
      </c>
      <c r="B56" s="30" t="s">
        <v>1064</v>
      </c>
      <c r="C56" s="19" t="s">
        <v>13</v>
      </c>
      <c r="D56" s="26">
        <v>492.38</v>
      </c>
      <c r="E56" s="21"/>
      <c r="F56" s="21">
        <f t="shared" si="4"/>
        <v>0</v>
      </c>
      <c r="G56" s="21"/>
      <c r="H56" s="21">
        <f t="shared" si="5"/>
        <v>0</v>
      </c>
      <c r="I56" s="21">
        <f t="shared" si="3"/>
        <v>0</v>
      </c>
      <c r="J56" s="21">
        <f t="shared" si="6"/>
        <v>0</v>
      </c>
      <c r="K56" s="82"/>
    </row>
    <row r="57" spans="1:11" ht="16.5" hidden="1">
      <c r="A57" s="17">
        <v>47</v>
      </c>
      <c r="B57" s="30" t="s">
        <v>1065</v>
      </c>
      <c r="C57" s="19" t="s">
        <v>13</v>
      </c>
      <c r="D57" s="26">
        <v>596.95</v>
      </c>
      <c r="E57" s="21"/>
      <c r="F57" s="21">
        <f t="shared" si="4"/>
        <v>0</v>
      </c>
      <c r="G57" s="21"/>
      <c r="H57" s="21">
        <f t="shared" si="5"/>
        <v>0</v>
      </c>
      <c r="I57" s="21">
        <f t="shared" si="3"/>
        <v>0</v>
      </c>
      <c r="J57" s="21">
        <f t="shared" si="6"/>
        <v>0</v>
      </c>
      <c r="K57" s="82"/>
    </row>
    <row r="58" spans="1:11" ht="33" hidden="1">
      <c r="A58" s="17">
        <v>48</v>
      </c>
      <c r="B58" s="30" t="s">
        <v>1066</v>
      </c>
      <c r="C58" s="19" t="s">
        <v>13</v>
      </c>
      <c r="D58" s="26">
        <v>1164.22</v>
      </c>
      <c r="E58" s="21"/>
      <c r="F58" s="21">
        <f t="shared" si="4"/>
        <v>0</v>
      </c>
      <c r="G58" s="21"/>
      <c r="H58" s="21">
        <f t="shared" si="5"/>
        <v>0</v>
      </c>
      <c r="I58" s="21">
        <f t="shared" si="3"/>
        <v>0</v>
      </c>
      <c r="J58" s="21">
        <f t="shared" si="6"/>
        <v>0</v>
      </c>
      <c r="K58" s="82"/>
    </row>
    <row r="59" spans="1:11" ht="33" hidden="1">
      <c r="A59" s="17">
        <v>49</v>
      </c>
      <c r="B59" s="30" t="s">
        <v>1067</v>
      </c>
      <c r="C59" s="19" t="s">
        <v>13</v>
      </c>
      <c r="D59" s="26">
        <v>1390.59</v>
      </c>
      <c r="E59" s="21"/>
      <c r="F59" s="21">
        <f t="shared" si="4"/>
        <v>0</v>
      </c>
      <c r="G59" s="21"/>
      <c r="H59" s="21">
        <f t="shared" si="5"/>
        <v>0</v>
      </c>
      <c r="I59" s="21">
        <f t="shared" si="3"/>
        <v>0</v>
      </c>
      <c r="J59" s="21">
        <f t="shared" si="6"/>
        <v>0</v>
      </c>
      <c r="K59" s="82"/>
    </row>
    <row r="60" spans="1:11" ht="33" hidden="1">
      <c r="A60" s="17">
        <v>50</v>
      </c>
      <c r="B60" s="30" t="s">
        <v>1068</v>
      </c>
      <c r="C60" s="19" t="s">
        <v>13</v>
      </c>
      <c r="D60" s="26">
        <v>1686.06</v>
      </c>
      <c r="E60" s="21"/>
      <c r="F60" s="21">
        <f t="shared" si="4"/>
        <v>0</v>
      </c>
      <c r="G60" s="21"/>
      <c r="H60" s="21">
        <f t="shared" si="5"/>
        <v>0</v>
      </c>
      <c r="I60" s="21">
        <f t="shared" si="3"/>
        <v>0</v>
      </c>
      <c r="J60" s="21">
        <f t="shared" si="6"/>
        <v>0</v>
      </c>
      <c r="K60" s="82"/>
    </row>
    <row r="61" spans="1:11" ht="33" hidden="1">
      <c r="A61" s="17">
        <v>51</v>
      </c>
      <c r="B61" s="30" t="s">
        <v>1069</v>
      </c>
      <c r="C61" s="19" t="s">
        <v>13</v>
      </c>
      <c r="D61" s="26">
        <v>1828.01</v>
      </c>
      <c r="E61" s="21"/>
      <c r="F61" s="21">
        <f t="shared" si="4"/>
        <v>0</v>
      </c>
      <c r="G61" s="21"/>
      <c r="H61" s="21">
        <f t="shared" si="5"/>
        <v>0</v>
      </c>
      <c r="I61" s="21">
        <f t="shared" si="3"/>
        <v>0</v>
      </c>
      <c r="J61" s="21">
        <f t="shared" si="6"/>
        <v>0</v>
      </c>
      <c r="K61" s="82"/>
    </row>
    <row r="62" spans="1:27" ht="16.5" hidden="1">
      <c r="A62" s="17">
        <v>52</v>
      </c>
      <c r="B62" s="18" t="s">
        <v>1070</v>
      </c>
      <c r="C62" s="19" t="s">
        <v>13</v>
      </c>
      <c r="D62" s="26">
        <v>3877</v>
      </c>
      <c r="E62" s="21"/>
      <c r="F62" s="21">
        <f t="shared" si="4"/>
        <v>0</v>
      </c>
      <c r="G62" s="21"/>
      <c r="H62" s="21">
        <f t="shared" si="5"/>
        <v>0</v>
      </c>
      <c r="I62" s="21">
        <f t="shared" si="3"/>
        <v>0</v>
      </c>
      <c r="J62" s="21">
        <f t="shared" si="6"/>
        <v>0</v>
      </c>
      <c r="K62" s="82"/>
      <c r="AA62" s="72">
        <v>172.8</v>
      </c>
    </row>
    <row r="63" spans="1:27" ht="33">
      <c r="A63" s="17">
        <v>53</v>
      </c>
      <c r="B63" s="28" t="s">
        <v>70</v>
      </c>
      <c r="C63" s="19" t="s">
        <v>1094</v>
      </c>
      <c r="D63" s="26">
        <v>2.25</v>
      </c>
      <c r="E63" s="21">
        <v>62</v>
      </c>
      <c r="F63" s="21">
        <f t="shared" si="4"/>
        <v>139.5</v>
      </c>
      <c r="G63" s="21">
        <v>30</v>
      </c>
      <c r="H63" s="21">
        <f t="shared" si="5"/>
        <v>67.5</v>
      </c>
      <c r="I63" s="21">
        <f t="shared" si="3"/>
        <v>92</v>
      </c>
      <c r="J63" s="21">
        <f t="shared" si="6"/>
        <v>207</v>
      </c>
      <c r="K63" s="82"/>
      <c r="AA63" s="72">
        <v>2.63</v>
      </c>
    </row>
    <row r="64" spans="1:27" ht="33">
      <c r="A64" s="17">
        <v>54</v>
      </c>
      <c r="B64" s="18" t="s">
        <v>1145</v>
      </c>
      <c r="C64" s="19" t="s">
        <v>1094</v>
      </c>
      <c r="D64" s="26">
        <v>9.1</v>
      </c>
      <c r="E64" s="21">
        <v>27</v>
      </c>
      <c r="F64" s="21">
        <f t="shared" si="4"/>
        <v>245.7</v>
      </c>
      <c r="G64" s="21">
        <v>13</v>
      </c>
      <c r="H64" s="21">
        <f t="shared" si="5"/>
        <v>118.3</v>
      </c>
      <c r="I64" s="21">
        <f t="shared" si="3"/>
        <v>40</v>
      </c>
      <c r="J64" s="21">
        <f t="shared" si="6"/>
        <v>364</v>
      </c>
      <c r="K64" s="82"/>
      <c r="AA64" s="72">
        <v>5.78</v>
      </c>
    </row>
    <row r="65" spans="1:11" ht="16.5">
      <c r="A65" s="17">
        <v>55</v>
      </c>
      <c r="B65" s="18" t="s">
        <v>1146</v>
      </c>
      <c r="C65" s="19" t="s">
        <v>1094</v>
      </c>
      <c r="D65" s="26">
        <v>10.39</v>
      </c>
      <c r="E65" s="21">
        <v>40</v>
      </c>
      <c r="F65" s="21">
        <f t="shared" si="4"/>
        <v>415.6</v>
      </c>
      <c r="G65" s="21">
        <v>22</v>
      </c>
      <c r="H65" s="21">
        <f t="shared" si="5"/>
        <v>228.58</v>
      </c>
      <c r="I65" s="21">
        <f t="shared" si="3"/>
        <v>62</v>
      </c>
      <c r="J65" s="21">
        <f t="shared" si="6"/>
        <v>644.1800000000001</v>
      </c>
      <c r="K65" s="82"/>
    </row>
    <row r="66" spans="1:11" ht="16.5">
      <c r="A66" s="17">
        <v>56</v>
      </c>
      <c r="B66" s="18" t="s">
        <v>1147</v>
      </c>
      <c r="C66" s="19" t="s">
        <v>1094</v>
      </c>
      <c r="D66" s="26">
        <v>17.42</v>
      </c>
      <c r="E66" s="21"/>
      <c r="F66" s="21">
        <f t="shared" si="4"/>
        <v>0</v>
      </c>
      <c r="G66" s="21"/>
      <c r="H66" s="21">
        <f t="shared" si="5"/>
        <v>0</v>
      </c>
      <c r="I66" s="21">
        <f t="shared" si="3"/>
        <v>0</v>
      </c>
      <c r="J66" s="21">
        <f t="shared" si="6"/>
        <v>0</v>
      </c>
      <c r="K66" s="82"/>
    </row>
    <row r="67" spans="1:27" ht="16.5">
      <c r="A67" s="17">
        <v>57</v>
      </c>
      <c r="B67" s="32" t="s">
        <v>73</v>
      </c>
      <c r="C67" s="19" t="s">
        <v>1094</v>
      </c>
      <c r="D67" s="26">
        <v>3.43</v>
      </c>
      <c r="E67" s="21">
        <v>19</v>
      </c>
      <c r="F67" s="21">
        <f t="shared" si="4"/>
        <v>65.17</v>
      </c>
      <c r="G67" s="21">
        <v>13</v>
      </c>
      <c r="H67" s="21">
        <f t="shared" si="5"/>
        <v>44.59</v>
      </c>
      <c r="I67" s="21">
        <f t="shared" si="3"/>
        <v>32</v>
      </c>
      <c r="J67" s="21">
        <f t="shared" si="6"/>
        <v>109.76</v>
      </c>
      <c r="K67" s="82"/>
      <c r="AA67" s="72">
        <v>2.05</v>
      </c>
    </row>
    <row r="68" spans="1:27" ht="16.5">
      <c r="A68" s="17">
        <v>58</v>
      </c>
      <c r="B68" s="32" t="s">
        <v>1148</v>
      </c>
      <c r="C68" s="19" t="s">
        <v>1094</v>
      </c>
      <c r="D68" s="26">
        <v>2.27</v>
      </c>
      <c r="E68" s="21">
        <v>14</v>
      </c>
      <c r="F68" s="21">
        <f t="shared" si="4"/>
        <v>31.78</v>
      </c>
      <c r="G68" s="21">
        <v>1</v>
      </c>
      <c r="H68" s="21">
        <f t="shared" si="5"/>
        <v>2.27</v>
      </c>
      <c r="I68" s="21">
        <f t="shared" si="3"/>
        <v>15</v>
      </c>
      <c r="J68" s="21">
        <f t="shared" si="6"/>
        <v>34.05</v>
      </c>
      <c r="K68" s="82"/>
      <c r="AA68" s="72">
        <v>0.63</v>
      </c>
    </row>
    <row r="69" spans="1:27" ht="33">
      <c r="A69" s="17">
        <v>59</v>
      </c>
      <c r="B69" s="34" t="s">
        <v>1381</v>
      </c>
      <c r="C69" s="19" t="s">
        <v>1094</v>
      </c>
      <c r="D69" s="26">
        <v>7.5</v>
      </c>
      <c r="E69" s="21"/>
      <c r="F69" s="21">
        <f t="shared" si="4"/>
        <v>0</v>
      </c>
      <c r="G69" s="21"/>
      <c r="H69" s="21">
        <f t="shared" si="5"/>
        <v>0</v>
      </c>
      <c r="I69" s="21">
        <f t="shared" si="3"/>
        <v>0</v>
      </c>
      <c r="J69" s="21">
        <f t="shared" si="6"/>
        <v>0</v>
      </c>
      <c r="K69" s="82"/>
      <c r="AA69" s="72">
        <v>7.88</v>
      </c>
    </row>
    <row r="70" spans="1:27" ht="16.5">
      <c r="A70" s="17">
        <v>60</v>
      </c>
      <c r="B70" s="32" t="s">
        <v>986</v>
      </c>
      <c r="C70" s="19" t="s">
        <v>13</v>
      </c>
      <c r="D70" s="26">
        <v>3.95</v>
      </c>
      <c r="E70" s="21"/>
      <c r="F70" s="21">
        <f t="shared" si="4"/>
        <v>0</v>
      </c>
      <c r="G70" s="21"/>
      <c r="H70" s="21">
        <f t="shared" si="5"/>
        <v>0</v>
      </c>
      <c r="I70" s="21">
        <f t="shared" si="3"/>
        <v>0</v>
      </c>
      <c r="J70" s="21">
        <f t="shared" si="6"/>
        <v>0</v>
      </c>
      <c r="K70" s="82"/>
      <c r="AA70" s="72">
        <v>3.26</v>
      </c>
    </row>
    <row r="71" spans="1:11" ht="16.5">
      <c r="A71" s="17">
        <v>61</v>
      </c>
      <c r="B71" s="32" t="s">
        <v>987</v>
      </c>
      <c r="C71" s="19" t="s">
        <v>13</v>
      </c>
      <c r="D71" s="26">
        <v>6.18</v>
      </c>
      <c r="E71" s="21">
        <v>27</v>
      </c>
      <c r="F71" s="21">
        <f t="shared" si="4"/>
        <v>166.85999999999999</v>
      </c>
      <c r="G71" s="21">
        <v>13</v>
      </c>
      <c r="H71" s="21">
        <f t="shared" si="5"/>
        <v>80.34</v>
      </c>
      <c r="I71" s="21">
        <f t="shared" si="3"/>
        <v>40</v>
      </c>
      <c r="J71" s="21">
        <f t="shared" si="6"/>
        <v>247.2</v>
      </c>
      <c r="K71" s="82"/>
    </row>
    <row r="72" spans="1:11" ht="16.5" hidden="1">
      <c r="A72" s="17">
        <v>62</v>
      </c>
      <c r="B72" s="32" t="s">
        <v>988</v>
      </c>
      <c r="C72" s="19" t="s">
        <v>13</v>
      </c>
      <c r="D72" s="26">
        <v>19.38</v>
      </c>
      <c r="E72" s="21"/>
      <c r="F72" s="21">
        <f t="shared" si="4"/>
        <v>0</v>
      </c>
      <c r="G72" s="21"/>
      <c r="H72" s="21">
        <f t="shared" si="5"/>
        <v>0</v>
      </c>
      <c r="I72" s="21">
        <f t="shared" si="3"/>
        <v>0</v>
      </c>
      <c r="J72" s="21">
        <f t="shared" si="6"/>
        <v>0</v>
      </c>
      <c r="K72" s="82"/>
    </row>
    <row r="73" spans="1:11" ht="16.5" hidden="1">
      <c r="A73" s="17">
        <v>63</v>
      </c>
      <c r="B73" s="32" t="s">
        <v>989</v>
      </c>
      <c r="C73" s="19" t="s">
        <v>13</v>
      </c>
      <c r="D73" s="26">
        <v>24.74</v>
      </c>
      <c r="E73" s="21"/>
      <c r="F73" s="21">
        <f t="shared" si="4"/>
        <v>0</v>
      </c>
      <c r="G73" s="21"/>
      <c r="H73" s="21">
        <f t="shared" si="5"/>
        <v>0</v>
      </c>
      <c r="I73" s="21">
        <f t="shared" si="3"/>
        <v>0</v>
      </c>
      <c r="J73" s="21">
        <f t="shared" si="6"/>
        <v>0</v>
      </c>
      <c r="K73" s="82"/>
    </row>
    <row r="74" spans="1:11" ht="16.5" hidden="1">
      <c r="A74" s="17">
        <v>64</v>
      </c>
      <c r="B74" s="32" t="s">
        <v>1382</v>
      </c>
      <c r="C74" s="19" t="s">
        <v>1094</v>
      </c>
      <c r="D74" s="26">
        <v>2.71</v>
      </c>
      <c r="E74" s="21"/>
      <c r="F74" s="21">
        <f t="shared" si="4"/>
        <v>0</v>
      </c>
      <c r="G74" s="21"/>
      <c r="H74" s="21">
        <f t="shared" si="5"/>
        <v>0</v>
      </c>
      <c r="I74" s="21">
        <f t="shared" si="3"/>
        <v>0</v>
      </c>
      <c r="J74" s="21">
        <f t="shared" si="6"/>
        <v>0</v>
      </c>
      <c r="K74" s="82"/>
    </row>
    <row r="75" spans="1:11" ht="16.5" hidden="1">
      <c r="A75" s="17">
        <v>65</v>
      </c>
      <c r="B75" s="32" t="s">
        <v>1383</v>
      </c>
      <c r="C75" s="19" t="s">
        <v>1094</v>
      </c>
      <c r="D75" s="26">
        <v>3.91</v>
      </c>
      <c r="E75" s="21"/>
      <c r="F75" s="21">
        <f aca="true" t="shared" si="7" ref="F75:F106">E75*D75</f>
        <v>0</v>
      </c>
      <c r="G75" s="21"/>
      <c r="H75" s="21">
        <f aca="true" t="shared" si="8" ref="H75:H106">G75*D75</f>
        <v>0</v>
      </c>
      <c r="I75" s="21">
        <f t="shared" si="3"/>
        <v>0</v>
      </c>
      <c r="J75" s="21">
        <f aca="true" t="shared" si="9" ref="J75:J106">I75*D75</f>
        <v>0</v>
      </c>
      <c r="K75" s="82"/>
    </row>
    <row r="76" spans="1:11" ht="16.5" hidden="1">
      <c r="A76" s="17">
        <v>66</v>
      </c>
      <c r="B76" s="32" t="s">
        <v>1384</v>
      </c>
      <c r="C76" s="19" t="s">
        <v>1094</v>
      </c>
      <c r="D76" s="26">
        <v>6.53</v>
      </c>
      <c r="E76" s="21"/>
      <c r="F76" s="21">
        <f t="shared" si="7"/>
        <v>0</v>
      </c>
      <c r="G76" s="21"/>
      <c r="H76" s="21">
        <f t="shared" si="8"/>
        <v>0</v>
      </c>
      <c r="I76" s="21">
        <f aca="true" t="shared" si="10" ref="I76:I139">E76+G76</f>
        <v>0</v>
      </c>
      <c r="J76" s="21">
        <f t="shared" si="9"/>
        <v>0</v>
      </c>
      <c r="K76" s="82"/>
    </row>
    <row r="77" spans="1:27" ht="33" hidden="1">
      <c r="A77" s="17">
        <v>67</v>
      </c>
      <c r="B77" s="34" t="s">
        <v>1385</v>
      </c>
      <c r="C77" s="19" t="s">
        <v>82</v>
      </c>
      <c r="D77" s="26">
        <v>0.55</v>
      </c>
      <c r="E77" s="21"/>
      <c r="F77" s="21">
        <f t="shared" si="7"/>
        <v>0</v>
      </c>
      <c r="G77" s="21"/>
      <c r="H77" s="21">
        <f t="shared" si="8"/>
        <v>0</v>
      </c>
      <c r="I77" s="21">
        <f t="shared" si="10"/>
        <v>0</v>
      </c>
      <c r="J77" s="21">
        <f t="shared" si="9"/>
        <v>0</v>
      </c>
      <c r="K77" s="82"/>
      <c r="AA77" s="72">
        <v>0.48</v>
      </c>
    </row>
    <row r="78" spans="1:27" ht="33">
      <c r="A78" s="17">
        <v>68</v>
      </c>
      <c r="B78" s="18" t="s">
        <v>1386</v>
      </c>
      <c r="C78" s="19" t="s">
        <v>82</v>
      </c>
      <c r="D78" s="26">
        <v>1.34</v>
      </c>
      <c r="E78" s="21">
        <v>600</v>
      </c>
      <c r="F78" s="21">
        <f t="shared" si="7"/>
        <v>804</v>
      </c>
      <c r="G78" s="21">
        <v>200</v>
      </c>
      <c r="H78" s="21">
        <f t="shared" si="8"/>
        <v>268</v>
      </c>
      <c r="I78" s="21">
        <f t="shared" si="10"/>
        <v>800</v>
      </c>
      <c r="J78" s="21">
        <f t="shared" si="9"/>
        <v>1072</v>
      </c>
      <c r="K78" s="82"/>
      <c r="AA78" s="72">
        <v>1.26</v>
      </c>
    </row>
    <row r="79" spans="1:11" ht="33">
      <c r="A79" s="17">
        <v>69</v>
      </c>
      <c r="B79" s="91" t="s">
        <v>1408</v>
      </c>
      <c r="C79" s="19" t="s">
        <v>82</v>
      </c>
      <c r="D79" s="26">
        <v>2.22</v>
      </c>
      <c r="E79" s="21"/>
      <c r="F79" s="21">
        <f t="shared" si="7"/>
        <v>0</v>
      </c>
      <c r="G79" s="21"/>
      <c r="H79" s="21">
        <f t="shared" si="8"/>
        <v>0</v>
      </c>
      <c r="I79" s="21">
        <f t="shared" si="10"/>
        <v>0</v>
      </c>
      <c r="J79" s="21">
        <f t="shared" si="9"/>
        <v>0</v>
      </c>
      <c r="K79" s="82"/>
    </row>
    <row r="80" spans="1:27" ht="33">
      <c r="A80" s="17">
        <v>70</v>
      </c>
      <c r="B80" s="36" t="s">
        <v>1347</v>
      </c>
      <c r="C80" s="19" t="s">
        <v>1348</v>
      </c>
      <c r="D80" s="26">
        <v>58.24</v>
      </c>
      <c r="E80" s="21"/>
      <c r="F80" s="21">
        <f t="shared" si="7"/>
        <v>0</v>
      </c>
      <c r="G80" s="21"/>
      <c r="H80" s="21">
        <f t="shared" si="8"/>
        <v>0</v>
      </c>
      <c r="I80" s="21">
        <f t="shared" si="10"/>
        <v>0</v>
      </c>
      <c r="J80" s="21">
        <f t="shared" si="9"/>
        <v>0</v>
      </c>
      <c r="K80" s="82"/>
      <c r="AA80" s="72">
        <v>180</v>
      </c>
    </row>
    <row r="81" spans="1:27" ht="16.5">
      <c r="A81" s="17">
        <v>71</v>
      </c>
      <c r="B81" s="24" t="s">
        <v>990</v>
      </c>
      <c r="C81" s="19" t="s">
        <v>13</v>
      </c>
      <c r="D81" s="26">
        <v>7.55</v>
      </c>
      <c r="E81" s="21">
        <v>5</v>
      </c>
      <c r="F81" s="21">
        <f t="shared" si="7"/>
        <v>37.75</v>
      </c>
      <c r="G81" s="21">
        <v>4</v>
      </c>
      <c r="H81" s="21">
        <f t="shared" si="8"/>
        <v>30.2</v>
      </c>
      <c r="I81" s="21">
        <f t="shared" si="10"/>
        <v>9</v>
      </c>
      <c r="J81" s="21">
        <f t="shared" si="9"/>
        <v>67.95</v>
      </c>
      <c r="K81" s="82"/>
      <c r="AA81" s="72">
        <v>3</v>
      </c>
    </row>
    <row r="82" spans="1:11" ht="16.5" hidden="1">
      <c r="A82" s="17">
        <v>72</v>
      </c>
      <c r="B82" s="24" t="s">
        <v>991</v>
      </c>
      <c r="C82" s="19" t="s">
        <v>13</v>
      </c>
      <c r="D82" s="26">
        <v>27.13</v>
      </c>
      <c r="E82" s="21"/>
      <c r="F82" s="21">
        <f t="shared" si="7"/>
        <v>0</v>
      </c>
      <c r="G82" s="21"/>
      <c r="H82" s="21">
        <f t="shared" si="8"/>
        <v>0</v>
      </c>
      <c r="I82" s="21">
        <f t="shared" si="10"/>
        <v>0</v>
      </c>
      <c r="J82" s="21">
        <f t="shared" si="9"/>
        <v>0</v>
      </c>
      <c r="K82" s="82"/>
    </row>
    <row r="83" spans="1:27" ht="16.5" hidden="1">
      <c r="A83" s="17">
        <v>73</v>
      </c>
      <c r="B83" s="24" t="s">
        <v>1387</v>
      </c>
      <c r="C83" s="19" t="s">
        <v>1094</v>
      </c>
      <c r="D83" s="26">
        <v>6.31</v>
      </c>
      <c r="E83" s="21"/>
      <c r="F83" s="21">
        <f t="shared" si="7"/>
        <v>0</v>
      </c>
      <c r="G83" s="21"/>
      <c r="H83" s="21">
        <f t="shared" si="8"/>
        <v>0</v>
      </c>
      <c r="I83" s="21">
        <f t="shared" si="10"/>
        <v>0</v>
      </c>
      <c r="J83" s="21">
        <f t="shared" si="9"/>
        <v>0</v>
      </c>
      <c r="K83" s="82"/>
      <c r="AA83" s="72">
        <v>4.73</v>
      </c>
    </row>
    <row r="84" spans="1:11" ht="16.5" hidden="1">
      <c r="A84" s="17">
        <v>74</v>
      </c>
      <c r="B84" s="24" t="s">
        <v>1388</v>
      </c>
      <c r="C84" s="19" t="s">
        <v>1094</v>
      </c>
      <c r="D84" s="26">
        <v>7.87</v>
      </c>
      <c r="E84" s="21"/>
      <c r="F84" s="21">
        <f t="shared" si="7"/>
        <v>0</v>
      </c>
      <c r="G84" s="21"/>
      <c r="H84" s="21">
        <f t="shared" si="8"/>
        <v>0</v>
      </c>
      <c r="I84" s="21">
        <f t="shared" si="10"/>
        <v>0</v>
      </c>
      <c r="J84" s="21">
        <f t="shared" si="9"/>
        <v>0</v>
      </c>
      <c r="K84" s="82"/>
    </row>
    <row r="85" spans="1:11" ht="16.5" hidden="1">
      <c r="A85" s="17">
        <v>75</v>
      </c>
      <c r="B85" s="24" t="s">
        <v>1389</v>
      </c>
      <c r="C85" s="19" t="s">
        <v>1094</v>
      </c>
      <c r="D85" s="26">
        <v>16.93</v>
      </c>
      <c r="E85" s="21"/>
      <c r="F85" s="21">
        <f t="shared" si="7"/>
        <v>0</v>
      </c>
      <c r="G85" s="21"/>
      <c r="H85" s="21">
        <f t="shared" si="8"/>
        <v>0</v>
      </c>
      <c r="I85" s="21">
        <f t="shared" si="10"/>
        <v>0</v>
      </c>
      <c r="J85" s="21">
        <f t="shared" si="9"/>
        <v>0</v>
      </c>
      <c r="K85" s="82"/>
    </row>
    <row r="86" spans="1:27" ht="49.5">
      <c r="A86" s="17">
        <v>76</v>
      </c>
      <c r="B86" s="24" t="s">
        <v>1390</v>
      </c>
      <c r="C86" s="19" t="s">
        <v>1094</v>
      </c>
      <c r="D86" s="26">
        <v>3.26</v>
      </c>
      <c r="E86" s="21">
        <v>15</v>
      </c>
      <c r="F86" s="21">
        <f t="shared" si="7"/>
        <v>48.9</v>
      </c>
      <c r="G86" s="21">
        <v>6</v>
      </c>
      <c r="H86" s="21">
        <f t="shared" si="8"/>
        <v>19.56</v>
      </c>
      <c r="I86" s="21">
        <f t="shared" si="10"/>
        <v>21</v>
      </c>
      <c r="J86" s="21">
        <f t="shared" si="9"/>
        <v>68.46</v>
      </c>
      <c r="K86" s="82"/>
      <c r="AA86" s="72">
        <v>2.63</v>
      </c>
    </row>
    <row r="87" spans="1:27" ht="16.5" hidden="1">
      <c r="A87" s="17">
        <v>77</v>
      </c>
      <c r="B87" s="18" t="s">
        <v>92</v>
      </c>
      <c r="C87" s="19" t="s">
        <v>82</v>
      </c>
      <c r="D87" s="26">
        <v>0.87</v>
      </c>
      <c r="E87" s="21"/>
      <c r="F87" s="21">
        <f t="shared" si="7"/>
        <v>0</v>
      </c>
      <c r="G87" s="21"/>
      <c r="H87" s="21">
        <f t="shared" si="8"/>
        <v>0</v>
      </c>
      <c r="I87" s="21">
        <f t="shared" si="10"/>
        <v>0</v>
      </c>
      <c r="J87" s="21">
        <f t="shared" si="9"/>
        <v>0</v>
      </c>
      <c r="K87" s="82"/>
      <c r="AA87" s="72">
        <v>0.5</v>
      </c>
    </row>
    <row r="88" spans="1:27" ht="16.5" hidden="1">
      <c r="A88" s="17">
        <v>78</v>
      </c>
      <c r="B88" s="18" t="s">
        <v>93</v>
      </c>
      <c r="C88" s="19" t="s">
        <v>82</v>
      </c>
      <c r="D88" s="26">
        <v>2.54</v>
      </c>
      <c r="E88" s="21"/>
      <c r="F88" s="21">
        <f t="shared" si="7"/>
        <v>0</v>
      </c>
      <c r="G88" s="21"/>
      <c r="H88" s="21">
        <f t="shared" si="8"/>
        <v>0</v>
      </c>
      <c r="I88" s="21">
        <f t="shared" si="10"/>
        <v>0</v>
      </c>
      <c r="J88" s="21">
        <f t="shared" si="9"/>
        <v>0</v>
      </c>
      <c r="K88" s="82"/>
      <c r="AA88" s="72">
        <v>3.91</v>
      </c>
    </row>
    <row r="89" spans="1:27" ht="16.5" hidden="1">
      <c r="A89" s="17">
        <v>79</v>
      </c>
      <c r="B89" s="18" t="s">
        <v>94</v>
      </c>
      <c r="C89" s="19" t="s">
        <v>82</v>
      </c>
      <c r="D89" s="26">
        <v>3.75</v>
      </c>
      <c r="E89" s="21"/>
      <c r="F89" s="21">
        <f t="shared" si="7"/>
        <v>0</v>
      </c>
      <c r="G89" s="21"/>
      <c r="H89" s="21">
        <f t="shared" si="8"/>
        <v>0</v>
      </c>
      <c r="I89" s="21">
        <f t="shared" si="10"/>
        <v>0</v>
      </c>
      <c r="J89" s="21">
        <f t="shared" si="9"/>
        <v>0</v>
      </c>
      <c r="K89" s="82"/>
      <c r="AA89" s="72">
        <v>3.25</v>
      </c>
    </row>
    <row r="90" spans="1:27" ht="16.5" hidden="1">
      <c r="A90" s="17">
        <v>80</v>
      </c>
      <c r="B90" s="18" t="s">
        <v>1071</v>
      </c>
      <c r="C90" s="19" t="s">
        <v>82</v>
      </c>
      <c r="D90" s="26">
        <v>0.41</v>
      </c>
      <c r="E90" s="21"/>
      <c r="F90" s="21">
        <f t="shared" si="7"/>
        <v>0</v>
      </c>
      <c r="G90" s="21"/>
      <c r="H90" s="21">
        <f t="shared" si="8"/>
        <v>0</v>
      </c>
      <c r="I90" s="21">
        <f t="shared" si="10"/>
        <v>0</v>
      </c>
      <c r="J90" s="21">
        <f t="shared" si="9"/>
        <v>0</v>
      </c>
      <c r="K90" s="82"/>
      <c r="AA90" s="72">
        <v>530</v>
      </c>
    </row>
    <row r="91" spans="1:27" s="109" customFormat="1" ht="16.5">
      <c r="A91" s="104">
        <v>81</v>
      </c>
      <c r="B91" s="38" t="s">
        <v>1072</v>
      </c>
      <c r="C91" s="116" t="s">
        <v>82</v>
      </c>
      <c r="D91" s="20">
        <v>0.67</v>
      </c>
      <c r="E91" s="107">
        <v>3650</v>
      </c>
      <c r="F91" s="107">
        <f t="shared" si="7"/>
        <v>2445.5</v>
      </c>
      <c r="G91" s="107">
        <v>1200</v>
      </c>
      <c r="H91" s="21">
        <f t="shared" si="8"/>
        <v>804</v>
      </c>
      <c r="I91" s="107">
        <f t="shared" si="10"/>
        <v>4850</v>
      </c>
      <c r="J91" s="107">
        <f t="shared" si="9"/>
        <v>3249.5</v>
      </c>
      <c r="K91" s="108"/>
      <c r="AA91" s="109">
        <v>630</v>
      </c>
    </row>
    <row r="92" spans="1:27" s="109" customFormat="1" ht="16.5" hidden="1">
      <c r="A92" s="104">
        <v>82</v>
      </c>
      <c r="B92" s="38" t="s">
        <v>1073</v>
      </c>
      <c r="C92" s="116" t="s">
        <v>82</v>
      </c>
      <c r="D92" s="20">
        <v>0.94</v>
      </c>
      <c r="E92" s="107"/>
      <c r="F92" s="107">
        <f t="shared" si="7"/>
        <v>0</v>
      </c>
      <c r="G92" s="107"/>
      <c r="H92" s="21">
        <f t="shared" si="8"/>
        <v>0</v>
      </c>
      <c r="I92" s="107">
        <f t="shared" si="10"/>
        <v>0</v>
      </c>
      <c r="J92" s="107">
        <f t="shared" si="9"/>
        <v>0</v>
      </c>
      <c r="K92" s="108"/>
      <c r="AA92" s="109">
        <v>630</v>
      </c>
    </row>
    <row r="93" spans="1:27" s="109" customFormat="1" ht="16.5" hidden="1">
      <c r="A93" s="104">
        <v>83</v>
      </c>
      <c r="B93" s="38" t="s">
        <v>1074</v>
      </c>
      <c r="C93" s="116" t="s">
        <v>82</v>
      </c>
      <c r="D93" s="20">
        <v>1.25</v>
      </c>
      <c r="E93" s="107"/>
      <c r="F93" s="107">
        <f t="shared" si="7"/>
        <v>0</v>
      </c>
      <c r="G93" s="107"/>
      <c r="H93" s="21">
        <f t="shared" si="8"/>
        <v>0</v>
      </c>
      <c r="I93" s="107">
        <f t="shared" si="10"/>
        <v>0</v>
      </c>
      <c r="J93" s="107">
        <f t="shared" si="9"/>
        <v>0</v>
      </c>
      <c r="K93" s="108"/>
      <c r="AA93" s="109">
        <v>630</v>
      </c>
    </row>
    <row r="94" spans="1:27" s="109" customFormat="1" ht="16.5" hidden="1">
      <c r="A94" s="104">
        <v>84</v>
      </c>
      <c r="B94" s="38" t="s">
        <v>1075</v>
      </c>
      <c r="C94" s="116" t="s">
        <v>82</v>
      </c>
      <c r="D94" s="20">
        <v>1.66</v>
      </c>
      <c r="E94" s="107"/>
      <c r="F94" s="107">
        <f t="shared" si="7"/>
        <v>0</v>
      </c>
      <c r="G94" s="107"/>
      <c r="H94" s="21">
        <f t="shared" si="8"/>
        <v>0</v>
      </c>
      <c r="I94" s="107">
        <f t="shared" si="10"/>
        <v>0</v>
      </c>
      <c r="J94" s="107">
        <f t="shared" si="9"/>
        <v>0</v>
      </c>
      <c r="K94" s="108"/>
      <c r="AA94" s="109">
        <v>1160</v>
      </c>
    </row>
    <row r="95" spans="1:27" s="109" customFormat="1" ht="16.5" hidden="1">
      <c r="A95" s="104">
        <v>85</v>
      </c>
      <c r="B95" s="38" t="s">
        <v>1076</v>
      </c>
      <c r="C95" s="116" t="s">
        <v>82</v>
      </c>
      <c r="D95" s="20">
        <v>1.97</v>
      </c>
      <c r="E95" s="107"/>
      <c r="F95" s="107">
        <f t="shared" si="7"/>
        <v>0</v>
      </c>
      <c r="G95" s="107"/>
      <c r="H95" s="21">
        <f t="shared" si="8"/>
        <v>0</v>
      </c>
      <c r="I95" s="107">
        <f t="shared" si="10"/>
        <v>0</v>
      </c>
      <c r="J95" s="107">
        <f t="shared" si="9"/>
        <v>0</v>
      </c>
      <c r="K95" s="108"/>
      <c r="AA95" s="109">
        <v>1730</v>
      </c>
    </row>
    <row r="96" spans="1:27" s="109" customFormat="1" ht="16.5" hidden="1">
      <c r="A96" s="104">
        <v>86</v>
      </c>
      <c r="B96" s="38" t="s">
        <v>1077</v>
      </c>
      <c r="C96" s="116" t="s">
        <v>82</v>
      </c>
      <c r="D96" s="20">
        <v>2.68</v>
      </c>
      <c r="E96" s="107"/>
      <c r="F96" s="107">
        <f t="shared" si="7"/>
        <v>0</v>
      </c>
      <c r="G96" s="107"/>
      <c r="H96" s="21">
        <f t="shared" si="8"/>
        <v>0</v>
      </c>
      <c r="I96" s="107">
        <f t="shared" si="10"/>
        <v>0</v>
      </c>
      <c r="J96" s="107">
        <f t="shared" si="9"/>
        <v>0</v>
      </c>
      <c r="K96" s="108"/>
      <c r="AA96" s="109">
        <v>2450</v>
      </c>
    </row>
    <row r="97" spans="1:27" s="109" customFormat="1" ht="16.5" hidden="1">
      <c r="A97" s="104">
        <v>87</v>
      </c>
      <c r="B97" s="38" t="s">
        <v>1078</v>
      </c>
      <c r="C97" s="116" t="s">
        <v>82</v>
      </c>
      <c r="D97" s="20">
        <v>3.25</v>
      </c>
      <c r="E97" s="107"/>
      <c r="F97" s="107">
        <f t="shared" si="7"/>
        <v>0</v>
      </c>
      <c r="G97" s="107"/>
      <c r="H97" s="21">
        <f t="shared" si="8"/>
        <v>0</v>
      </c>
      <c r="I97" s="107">
        <f t="shared" si="10"/>
        <v>0</v>
      </c>
      <c r="J97" s="107">
        <f t="shared" si="9"/>
        <v>0</v>
      </c>
      <c r="K97" s="108"/>
      <c r="AA97" s="109">
        <v>3090</v>
      </c>
    </row>
    <row r="98" spans="1:27" s="109" customFormat="1" ht="16.5" hidden="1">
      <c r="A98" s="104">
        <v>88</v>
      </c>
      <c r="B98" s="38" t="s">
        <v>1079</v>
      </c>
      <c r="C98" s="116" t="s">
        <v>82</v>
      </c>
      <c r="D98" s="20">
        <v>5.19</v>
      </c>
      <c r="E98" s="107"/>
      <c r="F98" s="107">
        <f t="shared" si="7"/>
        <v>0</v>
      </c>
      <c r="G98" s="107"/>
      <c r="H98" s="21">
        <f t="shared" si="8"/>
        <v>0</v>
      </c>
      <c r="I98" s="107">
        <f t="shared" si="10"/>
        <v>0</v>
      </c>
      <c r="J98" s="107">
        <f t="shared" si="9"/>
        <v>0</v>
      </c>
      <c r="K98" s="108"/>
      <c r="AA98" s="109">
        <v>4460</v>
      </c>
    </row>
    <row r="99" spans="1:27" s="109" customFormat="1" ht="16.5" hidden="1">
      <c r="A99" s="104">
        <v>89</v>
      </c>
      <c r="B99" s="38" t="s">
        <v>1080</v>
      </c>
      <c r="C99" s="116" t="s">
        <v>82</v>
      </c>
      <c r="D99" s="20">
        <v>5.44</v>
      </c>
      <c r="E99" s="107"/>
      <c r="F99" s="107">
        <f t="shared" si="7"/>
        <v>0</v>
      </c>
      <c r="G99" s="107"/>
      <c r="H99" s="21">
        <f t="shared" si="8"/>
        <v>0</v>
      </c>
      <c r="I99" s="107">
        <f t="shared" si="10"/>
        <v>0</v>
      </c>
      <c r="J99" s="107">
        <f t="shared" si="9"/>
        <v>0</v>
      </c>
      <c r="K99" s="108"/>
      <c r="AA99" s="109">
        <v>4530</v>
      </c>
    </row>
    <row r="100" spans="1:11" s="109" customFormat="1" ht="33" hidden="1">
      <c r="A100" s="104">
        <v>90</v>
      </c>
      <c r="B100" s="38" t="s">
        <v>1081</v>
      </c>
      <c r="C100" s="116" t="s">
        <v>82</v>
      </c>
      <c r="D100" s="20">
        <v>2.88</v>
      </c>
      <c r="E100" s="107"/>
      <c r="F100" s="107">
        <f t="shared" si="7"/>
        <v>0</v>
      </c>
      <c r="G100" s="107"/>
      <c r="H100" s="21">
        <f t="shared" si="8"/>
        <v>0</v>
      </c>
      <c r="I100" s="107">
        <f t="shared" si="10"/>
        <v>0</v>
      </c>
      <c r="J100" s="107">
        <f t="shared" si="9"/>
        <v>0</v>
      </c>
      <c r="K100" s="108"/>
    </row>
    <row r="101" spans="1:11" s="109" customFormat="1" ht="33">
      <c r="A101" s="104">
        <v>91</v>
      </c>
      <c r="B101" s="38" t="s">
        <v>1082</v>
      </c>
      <c r="C101" s="116" t="s">
        <v>82</v>
      </c>
      <c r="D101" s="20">
        <v>3.33</v>
      </c>
      <c r="E101" s="107">
        <v>1860</v>
      </c>
      <c r="F101" s="107">
        <f t="shared" si="7"/>
        <v>6193.8</v>
      </c>
      <c r="G101" s="107">
        <v>1145</v>
      </c>
      <c r="H101" s="21">
        <f t="shared" si="8"/>
        <v>3812.85</v>
      </c>
      <c r="I101" s="107">
        <f t="shared" si="10"/>
        <v>3005</v>
      </c>
      <c r="J101" s="107">
        <f t="shared" si="9"/>
        <v>10006.65</v>
      </c>
      <c r="K101" s="108">
        <v>20972.91</v>
      </c>
    </row>
    <row r="102" spans="1:27" ht="33" hidden="1">
      <c r="A102" s="17">
        <v>92</v>
      </c>
      <c r="B102" s="18" t="s">
        <v>1083</v>
      </c>
      <c r="C102" s="19" t="s">
        <v>82</v>
      </c>
      <c r="D102" s="26">
        <v>3.95</v>
      </c>
      <c r="E102" s="21"/>
      <c r="F102" s="21">
        <f t="shared" si="7"/>
        <v>0</v>
      </c>
      <c r="G102" s="21"/>
      <c r="H102" s="21">
        <f t="shared" si="8"/>
        <v>0</v>
      </c>
      <c r="I102" s="21">
        <f t="shared" si="10"/>
        <v>0</v>
      </c>
      <c r="J102" s="21">
        <f t="shared" si="9"/>
        <v>0</v>
      </c>
      <c r="K102" s="82"/>
      <c r="AA102" s="72">
        <v>3549</v>
      </c>
    </row>
    <row r="103" spans="1:27" ht="33" hidden="1">
      <c r="A103" s="17">
        <v>93</v>
      </c>
      <c r="B103" s="18" t="s">
        <v>1084</v>
      </c>
      <c r="C103" s="19" t="s">
        <v>82</v>
      </c>
      <c r="D103" s="26">
        <v>4.88</v>
      </c>
      <c r="E103" s="21"/>
      <c r="F103" s="21">
        <f t="shared" si="7"/>
        <v>0</v>
      </c>
      <c r="G103" s="21"/>
      <c r="H103" s="21">
        <f t="shared" si="8"/>
        <v>0</v>
      </c>
      <c r="I103" s="21">
        <f t="shared" si="10"/>
        <v>0</v>
      </c>
      <c r="J103" s="21">
        <f t="shared" si="9"/>
        <v>0</v>
      </c>
      <c r="K103" s="82"/>
      <c r="AA103" s="72">
        <v>4777</v>
      </c>
    </row>
    <row r="104" spans="1:27" ht="16.5" hidden="1">
      <c r="A104" s="17">
        <v>94</v>
      </c>
      <c r="B104" s="24" t="s">
        <v>1102</v>
      </c>
      <c r="C104" s="19" t="s">
        <v>1094</v>
      </c>
      <c r="D104" s="26">
        <v>13.43</v>
      </c>
      <c r="E104" s="21"/>
      <c r="F104" s="21">
        <f t="shared" si="7"/>
        <v>0</v>
      </c>
      <c r="G104" s="21"/>
      <c r="H104" s="21">
        <f t="shared" si="8"/>
        <v>0</v>
      </c>
      <c r="I104" s="21">
        <f t="shared" si="10"/>
        <v>0</v>
      </c>
      <c r="J104" s="21">
        <f t="shared" si="9"/>
        <v>0</v>
      </c>
      <c r="K104" s="82"/>
      <c r="AA104" s="72">
        <v>10.45</v>
      </c>
    </row>
    <row r="105" spans="1:11" ht="16.5" hidden="1">
      <c r="A105" s="17">
        <v>95</v>
      </c>
      <c r="B105" s="24" t="s">
        <v>1103</v>
      </c>
      <c r="C105" s="19" t="s">
        <v>1094</v>
      </c>
      <c r="D105" s="26">
        <v>17.23</v>
      </c>
      <c r="E105" s="21"/>
      <c r="F105" s="21">
        <f t="shared" si="7"/>
        <v>0</v>
      </c>
      <c r="G105" s="21"/>
      <c r="H105" s="21">
        <f t="shared" si="8"/>
        <v>0</v>
      </c>
      <c r="I105" s="21">
        <f t="shared" si="10"/>
        <v>0</v>
      </c>
      <c r="J105" s="21">
        <f t="shared" si="9"/>
        <v>0</v>
      </c>
      <c r="K105" s="82"/>
    </row>
    <row r="106" spans="1:11" ht="16.5" hidden="1">
      <c r="A106" s="17">
        <v>96</v>
      </c>
      <c r="B106" s="24" t="s">
        <v>1104</v>
      </c>
      <c r="C106" s="19" t="s">
        <v>1094</v>
      </c>
      <c r="D106" s="26">
        <v>22.44</v>
      </c>
      <c r="E106" s="21"/>
      <c r="F106" s="21">
        <f t="shared" si="7"/>
        <v>0</v>
      </c>
      <c r="G106" s="21"/>
      <c r="H106" s="21">
        <f t="shared" si="8"/>
        <v>0</v>
      </c>
      <c r="I106" s="21">
        <f t="shared" si="10"/>
        <v>0</v>
      </c>
      <c r="J106" s="21">
        <f t="shared" si="9"/>
        <v>0</v>
      </c>
      <c r="K106" s="82"/>
    </row>
    <row r="107" spans="1:11" ht="16.5" hidden="1">
      <c r="A107" s="17">
        <v>97</v>
      </c>
      <c r="B107" s="24" t="s">
        <v>1105</v>
      </c>
      <c r="C107" s="19" t="s">
        <v>1094</v>
      </c>
      <c r="D107" s="26">
        <v>13.66</v>
      </c>
      <c r="E107" s="21"/>
      <c r="F107" s="21">
        <f aca="true" t="shared" si="11" ref="F107:F138">E107*D107</f>
        <v>0</v>
      </c>
      <c r="G107" s="21"/>
      <c r="H107" s="21">
        <f aca="true" t="shared" si="12" ref="H107:H138">G107*D107</f>
        <v>0</v>
      </c>
      <c r="I107" s="21">
        <f t="shared" si="10"/>
        <v>0</v>
      </c>
      <c r="J107" s="21">
        <f aca="true" t="shared" si="13" ref="J107:J138">I107*D107</f>
        <v>0</v>
      </c>
      <c r="K107" s="82"/>
    </row>
    <row r="108" spans="1:12" ht="63">
      <c r="A108" s="17">
        <v>98</v>
      </c>
      <c r="B108" s="24" t="s">
        <v>1106</v>
      </c>
      <c r="C108" s="19" t="s">
        <v>1094</v>
      </c>
      <c r="D108" s="26">
        <v>10.31</v>
      </c>
      <c r="E108" s="21">
        <v>20</v>
      </c>
      <c r="F108" s="21">
        <f t="shared" si="11"/>
        <v>206.20000000000002</v>
      </c>
      <c r="G108" s="21">
        <v>16</v>
      </c>
      <c r="H108" s="21">
        <f t="shared" si="12"/>
        <v>164.96</v>
      </c>
      <c r="I108" s="21">
        <f t="shared" si="10"/>
        <v>36</v>
      </c>
      <c r="J108" s="21">
        <f t="shared" si="13"/>
        <v>371.16</v>
      </c>
      <c r="K108" s="82"/>
      <c r="L108" s="84" t="s">
        <v>1405</v>
      </c>
    </row>
    <row r="109" spans="1:11" ht="33" hidden="1">
      <c r="A109" s="17">
        <v>99</v>
      </c>
      <c r="B109" s="24" t="s">
        <v>1107</v>
      </c>
      <c r="C109" s="19" t="s">
        <v>1094</v>
      </c>
      <c r="D109" s="26">
        <v>21.51</v>
      </c>
      <c r="E109" s="21"/>
      <c r="F109" s="21">
        <f t="shared" si="11"/>
        <v>0</v>
      </c>
      <c r="G109" s="21"/>
      <c r="H109" s="21">
        <f t="shared" si="12"/>
        <v>0</v>
      </c>
      <c r="I109" s="21">
        <f t="shared" si="10"/>
        <v>0</v>
      </c>
      <c r="J109" s="21">
        <f t="shared" si="13"/>
        <v>0</v>
      </c>
      <c r="K109" s="82"/>
    </row>
    <row r="110" spans="1:11" ht="33" hidden="1">
      <c r="A110" s="17">
        <v>100</v>
      </c>
      <c r="B110" s="24" t="s">
        <v>1108</v>
      </c>
      <c r="C110" s="19" t="s">
        <v>1094</v>
      </c>
      <c r="D110" s="26">
        <v>28.01</v>
      </c>
      <c r="E110" s="21"/>
      <c r="F110" s="21">
        <f t="shared" si="11"/>
        <v>0</v>
      </c>
      <c r="G110" s="21"/>
      <c r="H110" s="21">
        <f t="shared" si="12"/>
        <v>0</v>
      </c>
      <c r="I110" s="21">
        <f t="shared" si="10"/>
        <v>0</v>
      </c>
      <c r="J110" s="21">
        <f t="shared" si="13"/>
        <v>0</v>
      </c>
      <c r="K110" s="82"/>
    </row>
    <row r="111" spans="1:27" ht="33">
      <c r="A111" s="17">
        <v>101</v>
      </c>
      <c r="B111" s="24" t="s">
        <v>1391</v>
      </c>
      <c r="C111" s="19" t="s">
        <v>1094</v>
      </c>
      <c r="D111" s="26">
        <v>0.58</v>
      </c>
      <c r="E111" s="21">
        <v>30</v>
      </c>
      <c r="F111" s="21">
        <f t="shared" si="11"/>
        <v>17.4</v>
      </c>
      <c r="G111" s="21">
        <v>18</v>
      </c>
      <c r="H111" s="21">
        <f t="shared" si="12"/>
        <v>10.44</v>
      </c>
      <c r="I111" s="21">
        <f t="shared" si="10"/>
        <v>48</v>
      </c>
      <c r="J111" s="21">
        <f t="shared" si="13"/>
        <v>27.839999999999996</v>
      </c>
      <c r="K111" s="82"/>
      <c r="AA111" s="72">
        <v>0.55</v>
      </c>
    </row>
    <row r="112" spans="1:27" s="109" customFormat="1" ht="33">
      <c r="A112" s="104">
        <v>102</v>
      </c>
      <c r="B112" s="25" t="s">
        <v>116</v>
      </c>
      <c r="C112" s="116" t="s">
        <v>1094</v>
      </c>
      <c r="D112" s="20">
        <v>0.2</v>
      </c>
      <c r="E112" s="107">
        <v>78</v>
      </c>
      <c r="F112" s="107">
        <f t="shared" si="11"/>
        <v>15.600000000000001</v>
      </c>
      <c r="G112" s="107">
        <v>30</v>
      </c>
      <c r="H112" s="107">
        <f t="shared" si="12"/>
        <v>6</v>
      </c>
      <c r="I112" s="107">
        <f t="shared" si="10"/>
        <v>108</v>
      </c>
      <c r="J112" s="107">
        <f t="shared" si="13"/>
        <v>21.6</v>
      </c>
      <c r="K112" s="108"/>
      <c r="AA112" s="109">
        <v>0.14</v>
      </c>
    </row>
    <row r="113" spans="1:27" ht="33">
      <c r="A113" s="17">
        <v>103</v>
      </c>
      <c r="B113" s="24" t="s">
        <v>1392</v>
      </c>
      <c r="C113" s="19" t="s">
        <v>1094</v>
      </c>
      <c r="D113" s="26">
        <v>3.91</v>
      </c>
      <c r="E113" s="21">
        <v>24</v>
      </c>
      <c r="F113" s="21">
        <f t="shared" si="11"/>
        <v>93.84</v>
      </c>
      <c r="G113" s="21">
        <v>18</v>
      </c>
      <c r="H113" s="21">
        <f t="shared" si="12"/>
        <v>70.38</v>
      </c>
      <c r="I113" s="21">
        <f t="shared" si="10"/>
        <v>42</v>
      </c>
      <c r="J113" s="21">
        <f t="shared" si="13"/>
        <v>164.22</v>
      </c>
      <c r="K113" s="82"/>
      <c r="AA113" s="72">
        <v>12.6</v>
      </c>
    </row>
    <row r="114" spans="1:27" ht="33">
      <c r="A114" s="17">
        <v>104</v>
      </c>
      <c r="B114" s="24" t="s">
        <v>1393</v>
      </c>
      <c r="C114" s="19" t="s">
        <v>1094</v>
      </c>
      <c r="D114" s="26">
        <v>48.36</v>
      </c>
      <c r="E114" s="21"/>
      <c r="F114" s="21">
        <f t="shared" si="11"/>
        <v>0</v>
      </c>
      <c r="G114" s="21"/>
      <c r="H114" s="21">
        <f t="shared" si="12"/>
        <v>0</v>
      </c>
      <c r="I114" s="21">
        <f t="shared" si="10"/>
        <v>0</v>
      </c>
      <c r="J114" s="21">
        <f t="shared" si="13"/>
        <v>0</v>
      </c>
      <c r="K114" s="82"/>
      <c r="AA114" s="72">
        <v>47.25</v>
      </c>
    </row>
    <row r="115" spans="1:27" ht="16.5">
      <c r="A115" s="17">
        <v>105</v>
      </c>
      <c r="B115" s="18" t="s">
        <v>1125</v>
      </c>
      <c r="C115" s="19" t="s">
        <v>1094</v>
      </c>
      <c r="D115" s="26">
        <v>90.53</v>
      </c>
      <c r="E115" s="21">
        <v>4</v>
      </c>
      <c r="F115" s="21">
        <f t="shared" si="11"/>
        <v>362.12</v>
      </c>
      <c r="G115" s="21">
        <v>1</v>
      </c>
      <c r="H115" s="21">
        <f t="shared" si="12"/>
        <v>90.53</v>
      </c>
      <c r="I115" s="21">
        <f t="shared" si="10"/>
        <v>5</v>
      </c>
      <c r="J115" s="21">
        <f t="shared" si="13"/>
        <v>452.65</v>
      </c>
      <c r="K115" s="82"/>
      <c r="AA115" s="72">
        <v>89.89</v>
      </c>
    </row>
    <row r="116" spans="1:27" ht="16.5" hidden="1">
      <c r="A116" s="17">
        <v>106</v>
      </c>
      <c r="B116" s="18" t="s">
        <v>1126</v>
      </c>
      <c r="C116" s="19" t="s">
        <v>1094</v>
      </c>
      <c r="D116" s="26">
        <v>108.68</v>
      </c>
      <c r="E116" s="21"/>
      <c r="F116" s="21">
        <f t="shared" si="11"/>
        <v>0</v>
      </c>
      <c r="G116" s="21"/>
      <c r="H116" s="21">
        <f t="shared" si="12"/>
        <v>0</v>
      </c>
      <c r="I116" s="21">
        <f t="shared" si="10"/>
        <v>0</v>
      </c>
      <c r="J116" s="21">
        <f t="shared" si="13"/>
        <v>0</v>
      </c>
      <c r="K116" s="82"/>
      <c r="AA116" s="72">
        <v>151.2</v>
      </c>
    </row>
    <row r="117" spans="1:11" ht="16.5" hidden="1">
      <c r="A117" s="17">
        <v>107</v>
      </c>
      <c r="B117" s="18" t="s">
        <v>1127</v>
      </c>
      <c r="C117" s="19" t="s">
        <v>1094</v>
      </c>
      <c r="D117" s="26">
        <v>123.25</v>
      </c>
      <c r="E117" s="21"/>
      <c r="F117" s="21">
        <f t="shared" si="11"/>
        <v>0</v>
      </c>
      <c r="G117" s="21"/>
      <c r="H117" s="21">
        <f t="shared" si="12"/>
        <v>0</v>
      </c>
      <c r="I117" s="21">
        <f t="shared" si="10"/>
        <v>0</v>
      </c>
      <c r="J117" s="21">
        <f t="shared" si="13"/>
        <v>0</v>
      </c>
      <c r="K117" s="82"/>
    </row>
    <row r="118" spans="1:11" ht="16.5" hidden="1">
      <c r="A118" s="17">
        <v>108</v>
      </c>
      <c r="B118" s="18" t="s">
        <v>1128</v>
      </c>
      <c r="C118" s="19" t="s">
        <v>1094</v>
      </c>
      <c r="D118" s="26">
        <v>133.69</v>
      </c>
      <c r="E118" s="21"/>
      <c r="F118" s="21">
        <f t="shared" si="11"/>
        <v>0</v>
      </c>
      <c r="G118" s="21"/>
      <c r="H118" s="21">
        <f t="shared" si="12"/>
        <v>0</v>
      </c>
      <c r="I118" s="21">
        <f t="shared" si="10"/>
        <v>0</v>
      </c>
      <c r="J118" s="21">
        <f t="shared" si="13"/>
        <v>0</v>
      </c>
      <c r="K118" s="82"/>
    </row>
    <row r="119" spans="1:11" ht="16.5" hidden="1">
      <c r="A119" s="17">
        <v>109</v>
      </c>
      <c r="B119" s="18" t="s">
        <v>1122</v>
      </c>
      <c r="C119" s="19" t="s">
        <v>1094</v>
      </c>
      <c r="D119" s="26">
        <v>150.4</v>
      </c>
      <c r="E119" s="21"/>
      <c r="F119" s="21">
        <f t="shared" si="11"/>
        <v>0</v>
      </c>
      <c r="G119" s="21"/>
      <c r="H119" s="21">
        <f t="shared" si="12"/>
        <v>0</v>
      </c>
      <c r="I119" s="21">
        <f t="shared" si="10"/>
        <v>0</v>
      </c>
      <c r="J119" s="21">
        <f t="shared" si="13"/>
        <v>0</v>
      </c>
      <c r="K119" s="82"/>
    </row>
    <row r="120" spans="1:11" ht="16.5" hidden="1">
      <c r="A120" s="17">
        <v>110</v>
      </c>
      <c r="B120" s="18" t="s">
        <v>1123</v>
      </c>
      <c r="C120" s="19" t="s">
        <v>1094</v>
      </c>
      <c r="D120" s="26">
        <v>168.23</v>
      </c>
      <c r="E120" s="21"/>
      <c r="F120" s="21">
        <f t="shared" si="11"/>
        <v>0</v>
      </c>
      <c r="G120" s="21"/>
      <c r="H120" s="21">
        <f t="shared" si="12"/>
        <v>0</v>
      </c>
      <c r="I120" s="21">
        <f t="shared" si="10"/>
        <v>0</v>
      </c>
      <c r="J120" s="21">
        <f t="shared" si="13"/>
        <v>0</v>
      </c>
      <c r="K120" s="82"/>
    </row>
    <row r="121" spans="1:27" ht="16.5" hidden="1">
      <c r="A121" s="17">
        <v>111</v>
      </c>
      <c r="B121" s="18" t="s">
        <v>1124</v>
      </c>
      <c r="C121" s="19" t="s">
        <v>1094</v>
      </c>
      <c r="D121" s="26">
        <v>147.65</v>
      </c>
      <c r="E121" s="21"/>
      <c r="F121" s="21">
        <f t="shared" si="11"/>
        <v>0</v>
      </c>
      <c r="G121" s="21"/>
      <c r="H121" s="21">
        <f t="shared" si="12"/>
        <v>0</v>
      </c>
      <c r="I121" s="21">
        <f t="shared" si="10"/>
        <v>0</v>
      </c>
      <c r="J121" s="21">
        <f t="shared" si="13"/>
        <v>0</v>
      </c>
      <c r="K121" s="82"/>
      <c r="AA121" s="72">
        <v>105</v>
      </c>
    </row>
    <row r="122" spans="1:11" ht="16.5" hidden="1">
      <c r="A122" s="17">
        <v>112</v>
      </c>
      <c r="B122" s="18" t="s">
        <v>992</v>
      </c>
      <c r="C122" s="19" t="s">
        <v>13</v>
      </c>
      <c r="D122" s="26">
        <v>380.92</v>
      </c>
      <c r="E122" s="21"/>
      <c r="F122" s="21">
        <f t="shared" si="11"/>
        <v>0</v>
      </c>
      <c r="G122" s="21"/>
      <c r="H122" s="21">
        <f t="shared" si="12"/>
        <v>0</v>
      </c>
      <c r="I122" s="21">
        <f t="shared" si="10"/>
        <v>0</v>
      </c>
      <c r="J122" s="21">
        <f t="shared" si="13"/>
        <v>0</v>
      </c>
      <c r="K122" s="82"/>
    </row>
    <row r="123" spans="1:27" ht="16.5">
      <c r="A123" s="17">
        <v>113</v>
      </c>
      <c r="B123" s="36" t="s">
        <v>1129</v>
      </c>
      <c r="C123" s="19" t="s">
        <v>1094</v>
      </c>
      <c r="D123" s="26">
        <v>9.82</v>
      </c>
      <c r="E123" s="21">
        <v>13</v>
      </c>
      <c r="F123" s="21">
        <f t="shared" si="11"/>
        <v>127.66</v>
      </c>
      <c r="G123" s="21">
        <v>5</v>
      </c>
      <c r="H123" s="21">
        <f t="shared" si="12"/>
        <v>49.1</v>
      </c>
      <c r="I123" s="21">
        <f t="shared" si="10"/>
        <v>18</v>
      </c>
      <c r="J123" s="21">
        <f t="shared" si="13"/>
        <v>176.76</v>
      </c>
      <c r="K123" s="82"/>
      <c r="AA123" s="72">
        <v>10.68</v>
      </c>
    </row>
    <row r="124" spans="1:11" ht="16.5">
      <c r="A124" s="17">
        <v>114</v>
      </c>
      <c r="B124" s="36" t="s">
        <v>993</v>
      </c>
      <c r="C124" s="19" t="s">
        <v>13</v>
      </c>
      <c r="D124" s="26">
        <v>25.75</v>
      </c>
      <c r="E124" s="21"/>
      <c r="F124" s="21">
        <f t="shared" si="11"/>
        <v>0</v>
      </c>
      <c r="G124" s="21"/>
      <c r="H124" s="21">
        <f t="shared" si="12"/>
        <v>0</v>
      </c>
      <c r="I124" s="21">
        <f t="shared" si="10"/>
        <v>0</v>
      </c>
      <c r="J124" s="21">
        <f t="shared" si="13"/>
        <v>0</v>
      </c>
      <c r="K124" s="82"/>
    </row>
    <row r="125" spans="1:11" ht="33">
      <c r="A125" s="17">
        <v>115</v>
      </c>
      <c r="B125" s="36" t="s">
        <v>1130</v>
      </c>
      <c r="C125" s="19" t="s">
        <v>1094</v>
      </c>
      <c r="D125" s="26">
        <v>11.4</v>
      </c>
      <c r="E125" s="21">
        <v>13</v>
      </c>
      <c r="F125" s="21">
        <f t="shared" si="11"/>
        <v>148.20000000000002</v>
      </c>
      <c r="G125" s="21">
        <v>5</v>
      </c>
      <c r="H125" s="21">
        <f t="shared" si="12"/>
        <v>57</v>
      </c>
      <c r="I125" s="21">
        <f t="shared" si="10"/>
        <v>18</v>
      </c>
      <c r="J125" s="21">
        <f t="shared" si="13"/>
        <v>205.20000000000002</v>
      </c>
      <c r="K125" s="82"/>
    </row>
    <row r="126" spans="1:11" ht="33">
      <c r="A126" s="17">
        <v>116</v>
      </c>
      <c r="B126" s="36" t="s">
        <v>1131</v>
      </c>
      <c r="C126" s="19" t="s">
        <v>1094</v>
      </c>
      <c r="D126" s="26">
        <v>13.63</v>
      </c>
      <c r="E126" s="21"/>
      <c r="F126" s="21">
        <f t="shared" si="11"/>
        <v>0</v>
      </c>
      <c r="G126" s="21"/>
      <c r="H126" s="21">
        <f t="shared" si="12"/>
        <v>0</v>
      </c>
      <c r="I126" s="21">
        <f t="shared" si="10"/>
        <v>0</v>
      </c>
      <c r="J126" s="21">
        <f t="shared" si="13"/>
        <v>0</v>
      </c>
      <c r="K126" s="82"/>
    </row>
    <row r="127" spans="1:27" ht="33">
      <c r="A127" s="17">
        <v>117</v>
      </c>
      <c r="B127" s="18" t="s">
        <v>1132</v>
      </c>
      <c r="C127" s="19" t="s">
        <v>1094</v>
      </c>
      <c r="D127" s="26">
        <v>17.74</v>
      </c>
      <c r="E127" s="21"/>
      <c r="F127" s="21">
        <f t="shared" si="11"/>
        <v>0</v>
      </c>
      <c r="G127" s="21"/>
      <c r="H127" s="21">
        <f t="shared" si="12"/>
        <v>0</v>
      </c>
      <c r="I127" s="21">
        <f t="shared" si="10"/>
        <v>0</v>
      </c>
      <c r="J127" s="21">
        <f t="shared" si="13"/>
        <v>0</v>
      </c>
      <c r="K127" s="82"/>
      <c r="AA127" s="72">
        <v>4.67</v>
      </c>
    </row>
    <row r="128" spans="1:11" ht="33">
      <c r="A128" s="17">
        <v>118</v>
      </c>
      <c r="B128" s="18" t="s">
        <v>1109</v>
      </c>
      <c r="C128" s="19" t="s">
        <v>1117</v>
      </c>
      <c r="D128" s="26">
        <v>0.26</v>
      </c>
      <c r="E128" s="21"/>
      <c r="F128" s="21">
        <f t="shared" si="11"/>
        <v>0</v>
      </c>
      <c r="G128" s="21"/>
      <c r="H128" s="21">
        <f t="shared" si="12"/>
        <v>0</v>
      </c>
      <c r="I128" s="21">
        <f t="shared" si="10"/>
        <v>0</v>
      </c>
      <c r="J128" s="21">
        <f t="shared" si="13"/>
        <v>0</v>
      </c>
      <c r="K128" s="82"/>
    </row>
    <row r="129" spans="1:11" ht="33">
      <c r="A129" s="17">
        <v>119</v>
      </c>
      <c r="B129" s="18" t="s">
        <v>1110</v>
      </c>
      <c r="C129" s="19" t="s">
        <v>82</v>
      </c>
      <c r="D129" s="26">
        <v>1.84</v>
      </c>
      <c r="E129" s="21">
        <v>130</v>
      </c>
      <c r="F129" s="21">
        <f t="shared" si="11"/>
        <v>239.20000000000002</v>
      </c>
      <c r="G129" s="21">
        <v>50</v>
      </c>
      <c r="H129" s="21">
        <f t="shared" si="12"/>
        <v>92</v>
      </c>
      <c r="I129" s="21">
        <f t="shared" si="10"/>
        <v>180</v>
      </c>
      <c r="J129" s="21">
        <f t="shared" si="13"/>
        <v>331.2</v>
      </c>
      <c r="K129" s="82"/>
    </row>
    <row r="130" spans="1:11" ht="16.5" hidden="1">
      <c r="A130" s="17">
        <v>120</v>
      </c>
      <c r="B130" s="18" t="s">
        <v>1111</v>
      </c>
      <c r="C130" s="19" t="s">
        <v>82</v>
      </c>
      <c r="D130" s="26">
        <v>2.46</v>
      </c>
      <c r="E130" s="21"/>
      <c r="F130" s="21">
        <f t="shared" si="11"/>
        <v>0</v>
      </c>
      <c r="G130" s="21"/>
      <c r="H130" s="21">
        <f t="shared" si="12"/>
        <v>0</v>
      </c>
      <c r="I130" s="21">
        <f t="shared" si="10"/>
        <v>0</v>
      </c>
      <c r="J130" s="21">
        <f t="shared" si="13"/>
        <v>0</v>
      </c>
      <c r="K130" s="82"/>
    </row>
    <row r="131" spans="1:11" ht="16.5" hidden="1">
      <c r="A131" s="17">
        <v>121</v>
      </c>
      <c r="B131" s="18" t="s">
        <v>1112</v>
      </c>
      <c r="C131" s="19" t="s">
        <v>82</v>
      </c>
      <c r="D131" s="26">
        <v>4.03</v>
      </c>
      <c r="E131" s="21"/>
      <c r="F131" s="21">
        <f t="shared" si="11"/>
        <v>0</v>
      </c>
      <c r="G131" s="21"/>
      <c r="H131" s="21">
        <f t="shared" si="12"/>
        <v>0</v>
      </c>
      <c r="I131" s="21">
        <f t="shared" si="10"/>
        <v>0</v>
      </c>
      <c r="J131" s="21">
        <f t="shared" si="13"/>
        <v>0</v>
      </c>
      <c r="K131" s="82"/>
    </row>
    <row r="132" spans="1:11" ht="16.5" hidden="1">
      <c r="A132" s="17">
        <v>122</v>
      </c>
      <c r="B132" s="18" t="s">
        <v>1113</v>
      </c>
      <c r="C132" s="19" t="s">
        <v>82</v>
      </c>
      <c r="D132" s="26">
        <v>8.44</v>
      </c>
      <c r="E132" s="21"/>
      <c r="F132" s="21">
        <f t="shared" si="11"/>
        <v>0</v>
      </c>
      <c r="G132" s="21"/>
      <c r="H132" s="21">
        <f t="shared" si="12"/>
        <v>0</v>
      </c>
      <c r="I132" s="21">
        <f t="shared" si="10"/>
        <v>0</v>
      </c>
      <c r="J132" s="21">
        <f t="shared" si="13"/>
        <v>0</v>
      </c>
      <c r="K132" s="82"/>
    </row>
    <row r="133" spans="1:27" ht="16.5">
      <c r="A133" s="17">
        <v>123</v>
      </c>
      <c r="B133" s="32" t="s">
        <v>1114</v>
      </c>
      <c r="C133" s="19" t="s">
        <v>82</v>
      </c>
      <c r="D133" s="26">
        <v>9.79</v>
      </c>
      <c r="E133" s="21">
        <v>64</v>
      </c>
      <c r="F133" s="21">
        <f t="shared" si="11"/>
        <v>626.56</v>
      </c>
      <c r="G133" s="21">
        <v>30</v>
      </c>
      <c r="H133" s="21">
        <f t="shared" si="12"/>
        <v>293.7</v>
      </c>
      <c r="I133" s="21">
        <f t="shared" si="10"/>
        <v>94</v>
      </c>
      <c r="J133" s="21">
        <f t="shared" si="13"/>
        <v>920.2599999999999</v>
      </c>
      <c r="K133" s="82"/>
      <c r="AA133" s="72">
        <v>21.99</v>
      </c>
    </row>
    <row r="134" spans="1:27" ht="16.5" hidden="1">
      <c r="A134" s="17">
        <v>124</v>
      </c>
      <c r="B134" s="32" t="s">
        <v>1115</v>
      </c>
      <c r="C134" s="19" t="s">
        <v>82</v>
      </c>
      <c r="D134" s="26">
        <v>11.81</v>
      </c>
      <c r="E134" s="21"/>
      <c r="F134" s="21">
        <f t="shared" si="11"/>
        <v>0</v>
      </c>
      <c r="G134" s="21"/>
      <c r="H134" s="21">
        <f t="shared" si="12"/>
        <v>0</v>
      </c>
      <c r="I134" s="21">
        <f t="shared" si="10"/>
        <v>0</v>
      </c>
      <c r="J134" s="21">
        <f t="shared" si="13"/>
        <v>0</v>
      </c>
      <c r="K134" s="82"/>
      <c r="AA134" s="72">
        <v>11.03</v>
      </c>
    </row>
    <row r="135" spans="1:27" ht="16.5" hidden="1">
      <c r="A135" s="17">
        <v>125</v>
      </c>
      <c r="B135" s="36" t="s">
        <v>1116</v>
      </c>
      <c r="C135" s="19" t="s">
        <v>82</v>
      </c>
      <c r="D135" s="26">
        <v>15.32</v>
      </c>
      <c r="E135" s="21"/>
      <c r="F135" s="21">
        <f t="shared" si="11"/>
        <v>0</v>
      </c>
      <c r="G135" s="21"/>
      <c r="H135" s="21">
        <f t="shared" si="12"/>
        <v>0</v>
      </c>
      <c r="I135" s="21">
        <f t="shared" si="10"/>
        <v>0</v>
      </c>
      <c r="J135" s="21">
        <f t="shared" si="13"/>
        <v>0</v>
      </c>
      <c r="K135" s="82"/>
      <c r="AA135" s="72">
        <v>8.93</v>
      </c>
    </row>
    <row r="136" spans="1:11" ht="16.5" hidden="1">
      <c r="A136" s="17">
        <v>126</v>
      </c>
      <c r="B136" s="36" t="s">
        <v>1051</v>
      </c>
      <c r="C136" s="19" t="s">
        <v>82</v>
      </c>
      <c r="D136" s="26">
        <v>0.68</v>
      </c>
      <c r="E136" s="21"/>
      <c r="F136" s="21">
        <f t="shared" si="11"/>
        <v>0</v>
      </c>
      <c r="G136" s="21"/>
      <c r="H136" s="21">
        <f t="shared" si="12"/>
        <v>0</v>
      </c>
      <c r="I136" s="21">
        <f t="shared" si="10"/>
        <v>0</v>
      </c>
      <c r="J136" s="21">
        <f t="shared" si="13"/>
        <v>0</v>
      </c>
      <c r="K136" s="82"/>
    </row>
    <row r="137" spans="1:27" ht="16.5">
      <c r="A137" s="17">
        <v>127</v>
      </c>
      <c r="B137" s="36" t="s">
        <v>1118</v>
      </c>
      <c r="C137" s="19" t="s">
        <v>82</v>
      </c>
      <c r="D137" s="26">
        <v>0.91</v>
      </c>
      <c r="E137" s="21">
        <v>76</v>
      </c>
      <c r="F137" s="21">
        <f t="shared" si="11"/>
        <v>69.16</v>
      </c>
      <c r="G137" s="21">
        <v>62</v>
      </c>
      <c r="H137" s="21">
        <f t="shared" si="12"/>
        <v>56.42</v>
      </c>
      <c r="I137" s="21">
        <f t="shared" si="10"/>
        <v>138</v>
      </c>
      <c r="J137" s="21">
        <f t="shared" si="13"/>
        <v>125.58</v>
      </c>
      <c r="K137" s="82"/>
      <c r="AA137" s="72">
        <v>1.69</v>
      </c>
    </row>
    <row r="138" spans="1:11" ht="16.5" hidden="1">
      <c r="A138" s="17">
        <v>128</v>
      </c>
      <c r="B138" s="36" t="s">
        <v>1119</v>
      </c>
      <c r="C138" s="19" t="s">
        <v>82</v>
      </c>
      <c r="D138" s="26">
        <v>1.6</v>
      </c>
      <c r="E138" s="21"/>
      <c r="F138" s="21">
        <f t="shared" si="11"/>
        <v>0</v>
      </c>
      <c r="G138" s="21"/>
      <c r="H138" s="21">
        <f t="shared" si="12"/>
        <v>0</v>
      </c>
      <c r="I138" s="21">
        <f t="shared" si="10"/>
        <v>0</v>
      </c>
      <c r="J138" s="21">
        <f t="shared" si="13"/>
        <v>0</v>
      </c>
      <c r="K138" s="82"/>
    </row>
    <row r="139" spans="1:11" ht="16.5" hidden="1">
      <c r="A139" s="17">
        <v>129</v>
      </c>
      <c r="B139" s="36" t="s">
        <v>1120</v>
      </c>
      <c r="C139" s="19" t="s">
        <v>82</v>
      </c>
      <c r="D139" s="26">
        <v>2.36</v>
      </c>
      <c r="E139" s="21"/>
      <c r="F139" s="21">
        <f aca="true" t="shared" si="14" ref="F139:F170">E139*D139</f>
        <v>0</v>
      </c>
      <c r="G139" s="21"/>
      <c r="H139" s="21">
        <f aca="true" t="shared" si="15" ref="H139:H170">G139*D139</f>
        <v>0</v>
      </c>
      <c r="I139" s="21">
        <f t="shared" si="10"/>
        <v>0</v>
      </c>
      <c r="J139" s="21">
        <f aca="true" t="shared" si="16" ref="J139:J170">I139*D139</f>
        <v>0</v>
      </c>
      <c r="K139" s="82"/>
    </row>
    <row r="140" spans="1:11" ht="16.5" hidden="1">
      <c r="A140" s="17">
        <v>130</v>
      </c>
      <c r="B140" s="36" t="s">
        <v>1121</v>
      </c>
      <c r="C140" s="19" t="s">
        <v>82</v>
      </c>
      <c r="D140" s="26">
        <v>3.48</v>
      </c>
      <c r="E140" s="21"/>
      <c r="F140" s="21">
        <f t="shared" si="14"/>
        <v>0</v>
      </c>
      <c r="G140" s="21"/>
      <c r="H140" s="21">
        <f t="shared" si="15"/>
        <v>0</v>
      </c>
      <c r="I140" s="21">
        <f aca="true" t="shared" si="17" ref="I140:I201">E140+G140</f>
        <v>0</v>
      </c>
      <c r="J140" s="21">
        <f t="shared" si="16"/>
        <v>0</v>
      </c>
      <c r="K140" s="82"/>
    </row>
    <row r="141" spans="1:27" ht="16.5" hidden="1">
      <c r="A141" s="17">
        <v>131</v>
      </c>
      <c r="B141" s="36" t="s">
        <v>1133</v>
      </c>
      <c r="C141" s="19" t="s">
        <v>1094</v>
      </c>
      <c r="D141" s="26">
        <v>1.6</v>
      </c>
      <c r="E141" s="21"/>
      <c r="F141" s="21">
        <f t="shared" si="14"/>
        <v>0</v>
      </c>
      <c r="G141" s="21"/>
      <c r="H141" s="21">
        <f t="shared" si="15"/>
        <v>0</v>
      </c>
      <c r="I141" s="21">
        <f t="shared" si="17"/>
        <v>0</v>
      </c>
      <c r="J141" s="21">
        <f t="shared" si="16"/>
        <v>0</v>
      </c>
      <c r="K141" s="82"/>
      <c r="AA141" s="72">
        <v>2.1</v>
      </c>
    </row>
    <row r="142" spans="1:11" ht="16.5">
      <c r="A142" s="17">
        <v>132</v>
      </c>
      <c r="B142" s="36" t="s">
        <v>1134</v>
      </c>
      <c r="C142" s="19" t="s">
        <v>1094</v>
      </c>
      <c r="D142" s="26">
        <v>1.56</v>
      </c>
      <c r="E142" s="21">
        <v>1</v>
      </c>
      <c r="F142" s="21">
        <f t="shared" si="14"/>
        <v>1.56</v>
      </c>
      <c r="G142" s="21"/>
      <c r="H142" s="21">
        <f t="shared" si="15"/>
        <v>0</v>
      </c>
      <c r="I142" s="21">
        <f t="shared" si="17"/>
        <v>1</v>
      </c>
      <c r="J142" s="21">
        <f t="shared" si="16"/>
        <v>1.56</v>
      </c>
      <c r="K142" s="82"/>
    </row>
    <row r="143" spans="1:11" ht="16.5">
      <c r="A143" s="17">
        <v>133</v>
      </c>
      <c r="B143" s="36" t="s">
        <v>1135</v>
      </c>
      <c r="C143" s="19" t="s">
        <v>1094</v>
      </c>
      <c r="D143" s="26">
        <v>2.23</v>
      </c>
      <c r="E143" s="21">
        <v>3</v>
      </c>
      <c r="F143" s="21">
        <f t="shared" si="14"/>
        <v>6.6899999999999995</v>
      </c>
      <c r="G143" s="21">
        <v>1</v>
      </c>
      <c r="H143" s="21">
        <f t="shared" si="15"/>
        <v>2.23</v>
      </c>
      <c r="I143" s="21">
        <f t="shared" si="17"/>
        <v>4</v>
      </c>
      <c r="J143" s="21">
        <f t="shared" si="16"/>
        <v>8.92</v>
      </c>
      <c r="K143" s="82"/>
    </row>
    <row r="144" spans="1:11" ht="16.5" hidden="1">
      <c r="A144" s="17">
        <v>134</v>
      </c>
      <c r="B144" s="36" t="s">
        <v>1136</v>
      </c>
      <c r="C144" s="19" t="s">
        <v>1094</v>
      </c>
      <c r="D144" s="26">
        <v>2.31</v>
      </c>
      <c r="E144" s="21"/>
      <c r="F144" s="21">
        <f t="shared" si="14"/>
        <v>0</v>
      </c>
      <c r="G144" s="21"/>
      <c r="H144" s="21">
        <f t="shared" si="15"/>
        <v>0</v>
      </c>
      <c r="I144" s="21">
        <f t="shared" si="17"/>
        <v>0</v>
      </c>
      <c r="J144" s="21">
        <f t="shared" si="16"/>
        <v>0</v>
      </c>
      <c r="K144" s="82"/>
    </row>
    <row r="145" spans="1:11" ht="16.5" hidden="1">
      <c r="A145" s="17">
        <v>135</v>
      </c>
      <c r="B145" s="36" t="s">
        <v>1137</v>
      </c>
      <c r="C145" s="19" t="s">
        <v>1094</v>
      </c>
      <c r="D145" s="26">
        <v>3.11</v>
      </c>
      <c r="E145" s="21"/>
      <c r="F145" s="21">
        <f t="shared" si="14"/>
        <v>0</v>
      </c>
      <c r="G145" s="21"/>
      <c r="H145" s="21">
        <f t="shared" si="15"/>
        <v>0</v>
      </c>
      <c r="I145" s="21">
        <f t="shared" si="17"/>
        <v>0</v>
      </c>
      <c r="J145" s="21">
        <f t="shared" si="16"/>
        <v>0</v>
      </c>
      <c r="K145" s="82"/>
    </row>
    <row r="146" spans="1:11" ht="16.5" hidden="1">
      <c r="A146" s="17">
        <v>136</v>
      </c>
      <c r="B146" s="36" t="s">
        <v>1138</v>
      </c>
      <c r="C146" s="19" t="s">
        <v>1094</v>
      </c>
      <c r="D146" s="26">
        <v>3.17</v>
      </c>
      <c r="E146" s="21"/>
      <c r="F146" s="21">
        <f t="shared" si="14"/>
        <v>0</v>
      </c>
      <c r="G146" s="21"/>
      <c r="H146" s="21">
        <f t="shared" si="15"/>
        <v>0</v>
      </c>
      <c r="I146" s="21">
        <f t="shared" si="17"/>
        <v>0</v>
      </c>
      <c r="J146" s="21">
        <f t="shared" si="16"/>
        <v>0</v>
      </c>
      <c r="K146" s="82"/>
    </row>
    <row r="147" spans="1:11" ht="16.5" hidden="1">
      <c r="A147" s="17">
        <v>137</v>
      </c>
      <c r="B147" s="36" t="s">
        <v>1139</v>
      </c>
      <c r="C147" s="19" t="s">
        <v>1094</v>
      </c>
      <c r="D147" s="26">
        <v>3.33</v>
      </c>
      <c r="E147" s="21"/>
      <c r="F147" s="21">
        <f t="shared" si="14"/>
        <v>0</v>
      </c>
      <c r="G147" s="21"/>
      <c r="H147" s="21">
        <f t="shared" si="15"/>
        <v>0</v>
      </c>
      <c r="I147" s="21">
        <f t="shared" si="17"/>
        <v>0</v>
      </c>
      <c r="J147" s="21">
        <f t="shared" si="16"/>
        <v>0</v>
      </c>
      <c r="K147" s="82"/>
    </row>
    <row r="148" spans="1:11" ht="16.5" hidden="1">
      <c r="A148" s="17">
        <v>138</v>
      </c>
      <c r="B148" s="36" t="s">
        <v>1140</v>
      </c>
      <c r="C148" s="19" t="s">
        <v>1094</v>
      </c>
      <c r="D148" s="26">
        <v>3.45</v>
      </c>
      <c r="E148" s="21"/>
      <c r="F148" s="21">
        <f t="shared" si="14"/>
        <v>0</v>
      </c>
      <c r="G148" s="21"/>
      <c r="H148" s="21">
        <f t="shared" si="15"/>
        <v>0</v>
      </c>
      <c r="I148" s="21">
        <f t="shared" si="17"/>
        <v>0</v>
      </c>
      <c r="J148" s="21">
        <f t="shared" si="16"/>
        <v>0</v>
      </c>
      <c r="K148" s="82"/>
    </row>
    <row r="149" spans="1:27" ht="16.5" hidden="1">
      <c r="A149" s="17">
        <v>139</v>
      </c>
      <c r="B149" s="36" t="s">
        <v>1141</v>
      </c>
      <c r="C149" s="19" t="s">
        <v>1094</v>
      </c>
      <c r="D149" s="26">
        <v>3.47</v>
      </c>
      <c r="E149" s="21"/>
      <c r="F149" s="21">
        <f t="shared" si="14"/>
        <v>0</v>
      </c>
      <c r="G149" s="21"/>
      <c r="H149" s="21">
        <f t="shared" si="15"/>
        <v>0</v>
      </c>
      <c r="I149" s="21">
        <f t="shared" si="17"/>
        <v>0</v>
      </c>
      <c r="J149" s="21">
        <f t="shared" si="16"/>
        <v>0</v>
      </c>
      <c r="K149" s="82"/>
      <c r="AA149" s="72">
        <v>2.1</v>
      </c>
    </row>
    <row r="150" spans="1:27" ht="16.5" hidden="1">
      <c r="A150" s="17">
        <v>140</v>
      </c>
      <c r="B150" s="36" t="s">
        <v>1142</v>
      </c>
      <c r="C150" s="19" t="s">
        <v>1094</v>
      </c>
      <c r="D150" s="26">
        <v>3.53</v>
      </c>
      <c r="E150" s="21"/>
      <c r="F150" s="21">
        <f t="shared" si="14"/>
        <v>0</v>
      </c>
      <c r="G150" s="21"/>
      <c r="H150" s="21">
        <f t="shared" si="15"/>
        <v>0</v>
      </c>
      <c r="I150" s="21">
        <f t="shared" si="17"/>
        <v>0</v>
      </c>
      <c r="J150" s="21">
        <f t="shared" si="16"/>
        <v>0</v>
      </c>
      <c r="K150" s="82"/>
      <c r="AA150" s="72">
        <v>2.1</v>
      </c>
    </row>
    <row r="151" spans="1:27" ht="16.5" hidden="1">
      <c r="A151" s="17">
        <v>141</v>
      </c>
      <c r="B151" s="36" t="s">
        <v>1143</v>
      </c>
      <c r="C151" s="19" t="s">
        <v>1094</v>
      </c>
      <c r="D151" s="26">
        <v>3.64</v>
      </c>
      <c r="E151" s="21"/>
      <c r="F151" s="21">
        <f t="shared" si="14"/>
        <v>0</v>
      </c>
      <c r="G151" s="21"/>
      <c r="H151" s="21">
        <f t="shared" si="15"/>
        <v>0</v>
      </c>
      <c r="I151" s="21">
        <f t="shared" si="17"/>
        <v>0</v>
      </c>
      <c r="J151" s="21">
        <f t="shared" si="16"/>
        <v>0</v>
      </c>
      <c r="K151" s="82"/>
      <c r="AA151" s="72">
        <v>2.1</v>
      </c>
    </row>
    <row r="152" spans="1:27" ht="16.5" hidden="1">
      <c r="A152" s="17">
        <v>142</v>
      </c>
      <c r="B152" s="36" t="s">
        <v>1144</v>
      </c>
      <c r="C152" s="19" t="s">
        <v>1094</v>
      </c>
      <c r="D152" s="26">
        <v>4.9</v>
      </c>
      <c r="E152" s="21"/>
      <c r="F152" s="21">
        <f t="shared" si="14"/>
        <v>0</v>
      </c>
      <c r="G152" s="21"/>
      <c r="H152" s="21">
        <f t="shared" si="15"/>
        <v>0</v>
      </c>
      <c r="I152" s="21">
        <f t="shared" si="17"/>
        <v>0</v>
      </c>
      <c r="J152" s="21">
        <f t="shared" si="16"/>
        <v>0</v>
      </c>
      <c r="K152" s="82"/>
      <c r="AA152" s="72">
        <v>2.1</v>
      </c>
    </row>
    <row r="153" spans="1:27" ht="33">
      <c r="A153" s="17">
        <v>143</v>
      </c>
      <c r="B153" s="36" t="s">
        <v>1394</v>
      </c>
      <c r="C153" s="19" t="s">
        <v>1094</v>
      </c>
      <c r="D153" s="26">
        <v>6.75</v>
      </c>
      <c r="E153" s="21">
        <v>3</v>
      </c>
      <c r="F153" s="21">
        <f t="shared" si="14"/>
        <v>20.25</v>
      </c>
      <c r="G153" s="21">
        <v>1</v>
      </c>
      <c r="H153" s="21">
        <f t="shared" si="15"/>
        <v>6.75</v>
      </c>
      <c r="I153" s="21">
        <f t="shared" si="17"/>
        <v>4</v>
      </c>
      <c r="J153" s="21">
        <f t="shared" si="16"/>
        <v>27</v>
      </c>
      <c r="K153" s="82"/>
      <c r="AA153" s="72">
        <v>9.92</v>
      </c>
    </row>
    <row r="154" spans="1:27" ht="33" hidden="1">
      <c r="A154" s="17">
        <v>144</v>
      </c>
      <c r="B154" s="36" t="s">
        <v>1395</v>
      </c>
      <c r="C154" s="19" t="s">
        <v>1094</v>
      </c>
      <c r="D154" s="26">
        <v>9.43</v>
      </c>
      <c r="E154" s="21"/>
      <c r="F154" s="21">
        <f t="shared" si="14"/>
        <v>0</v>
      </c>
      <c r="G154" s="21"/>
      <c r="H154" s="21">
        <f t="shared" si="15"/>
        <v>0</v>
      </c>
      <c r="I154" s="21">
        <f t="shared" si="17"/>
        <v>0</v>
      </c>
      <c r="J154" s="21">
        <f t="shared" si="16"/>
        <v>0</v>
      </c>
      <c r="K154" s="82"/>
      <c r="AA154" s="72">
        <v>6.39</v>
      </c>
    </row>
    <row r="155" spans="1:27" ht="16.5" hidden="1">
      <c r="A155" s="17">
        <v>145</v>
      </c>
      <c r="B155" s="36" t="s">
        <v>969</v>
      </c>
      <c r="C155" s="19" t="s">
        <v>13</v>
      </c>
      <c r="D155" s="26">
        <v>9.7</v>
      </c>
      <c r="E155" s="21"/>
      <c r="F155" s="21">
        <f t="shared" si="14"/>
        <v>0</v>
      </c>
      <c r="G155" s="21"/>
      <c r="H155" s="21">
        <f t="shared" si="15"/>
        <v>0</v>
      </c>
      <c r="I155" s="21">
        <f t="shared" si="17"/>
        <v>0</v>
      </c>
      <c r="J155" s="21">
        <f t="shared" si="16"/>
        <v>0</v>
      </c>
      <c r="K155" s="82"/>
      <c r="AA155" s="72">
        <v>8.4</v>
      </c>
    </row>
    <row r="156" spans="1:27" ht="16.5" hidden="1">
      <c r="A156" s="17">
        <v>146</v>
      </c>
      <c r="B156" s="36" t="s">
        <v>970</v>
      </c>
      <c r="C156" s="19" t="s">
        <v>13</v>
      </c>
      <c r="D156" s="26">
        <v>5.47</v>
      </c>
      <c r="E156" s="21"/>
      <c r="F156" s="21">
        <f t="shared" si="14"/>
        <v>0</v>
      </c>
      <c r="G156" s="21"/>
      <c r="H156" s="21">
        <f t="shared" si="15"/>
        <v>0</v>
      </c>
      <c r="I156" s="21">
        <f t="shared" si="17"/>
        <v>0</v>
      </c>
      <c r="J156" s="21">
        <f t="shared" si="16"/>
        <v>0</v>
      </c>
      <c r="K156" s="82"/>
      <c r="AA156" s="72">
        <v>4.73</v>
      </c>
    </row>
    <row r="157" spans="1:27" ht="33">
      <c r="A157" s="17">
        <v>147</v>
      </c>
      <c r="B157" s="36" t="s">
        <v>1396</v>
      </c>
      <c r="C157" s="19" t="s">
        <v>1094</v>
      </c>
      <c r="D157" s="26">
        <v>8.76</v>
      </c>
      <c r="E157" s="21">
        <v>18</v>
      </c>
      <c r="F157" s="21">
        <f t="shared" si="14"/>
        <v>157.68</v>
      </c>
      <c r="G157" s="21">
        <v>15</v>
      </c>
      <c r="H157" s="21">
        <f t="shared" si="15"/>
        <v>131.4</v>
      </c>
      <c r="I157" s="21">
        <f t="shared" si="17"/>
        <v>33</v>
      </c>
      <c r="J157" s="21">
        <f t="shared" si="16"/>
        <v>289.08</v>
      </c>
      <c r="K157" s="82"/>
      <c r="AA157" s="72">
        <v>4.2</v>
      </c>
    </row>
    <row r="158" spans="1:27" ht="33">
      <c r="A158" s="17">
        <v>148</v>
      </c>
      <c r="B158" s="42" t="s">
        <v>190</v>
      </c>
      <c r="C158" s="116" t="s">
        <v>13</v>
      </c>
      <c r="D158" s="20">
        <v>1084.91</v>
      </c>
      <c r="E158" s="107">
        <v>1</v>
      </c>
      <c r="F158" s="107">
        <f t="shared" si="14"/>
        <v>1084.91</v>
      </c>
      <c r="G158" s="107"/>
      <c r="H158" s="107">
        <f t="shared" si="15"/>
        <v>0</v>
      </c>
      <c r="I158" s="107">
        <f t="shared" si="17"/>
        <v>1</v>
      </c>
      <c r="J158" s="107">
        <f t="shared" si="16"/>
        <v>1084.91</v>
      </c>
      <c r="K158" s="82"/>
      <c r="AA158" s="72">
        <v>1198.05</v>
      </c>
    </row>
    <row r="159" spans="1:27" ht="33">
      <c r="A159" s="17">
        <v>149</v>
      </c>
      <c r="B159" s="42" t="s">
        <v>192</v>
      </c>
      <c r="C159" s="116" t="s">
        <v>13</v>
      </c>
      <c r="D159" s="20">
        <v>1284.05</v>
      </c>
      <c r="E159" s="107">
        <v>7</v>
      </c>
      <c r="F159" s="107">
        <f t="shared" si="14"/>
        <v>8988.35</v>
      </c>
      <c r="G159" s="107">
        <v>4</v>
      </c>
      <c r="H159" s="107">
        <f t="shared" si="15"/>
        <v>5136.2</v>
      </c>
      <c r="I159" s="107">
        <f t="shared" si="17"/>
        <v>11</v>
      </c>
      <c r="J159" s="107">
        <f t="shared" si="16"/>
        <v>14124.55</v>
      </c>
      <c r="K159" s="82">
        <v>10663.28</v>
      </c>
      <c r="AA159" s="72">
        <v>1421.7</v>
      </c>
    </row>
    <row r="160" spans="1:27" ht="33">
      <c r="A160" s="17">
        <v>150</v>
      </c>
      <c r="B160" s="34" t="s">
        <v>194</v>
      </c>
      <c r="C160" s="19" t="s">
        <v>13</v>
      </c>
      <c r="D160" s="26">
        <v>1464.58</v>
      </c>
      <c r="E160" s="21">
        <v>3</v>
      </c>
      <c r="F160" s="21">
        <f t="shared" si="14"/>
        <v>4393.74</v>
      </c>
      <c r="G160" s="21"/>
      <c r="H160" s="21">
        <f t="shared" si="15"/>
        <v>0</v>
      </c>
      <c r="I160" s="21">
        <f t="shared" si="17"/>
        <v>3</v>
      </c>
      <c r="J160" s="21">
        <f t="shared" si="16"/>
        <v>4393.74</v>
      </c>
      <c r="K160" s="82"/>
      <c r="AA160" s="72">
        <v>1555.05</v>
      </c>
    </row>
    <row r="161" spans="1:27" ht="33" hidden="1">
      <c r="A161" s="17">
        <v>151</v>
      </c>
      <c r="B161" s="34" t="s">
        <v>196</v>
      </c>
      <c r="C161" s="19" t="s">
        <v>13</v>
      </c>
      <c r="D161" s="26">
        <v>1851.33</v>
      </c>
      <c r="E161" s="21"/>
      <c r="F161" s="21">
        <f t="shared" si="14"/>
        <v>0</v>
      </c>
      <c r="G161" s="21"/>
      <c r="H161" s="21">
        <f t="shared" si="15"/>
        <v>0</v>
      </c>
      <c r="I161" s="21">
        <f t="shared" si="17"/>
        <v>0</v>
      </c>
      <c r="J161" s="21">
        <f t="shared" si="16"/>
        <v>0</v>
      </c>
      <c r="K161" s="82"/>
      <c r="AA161" s="72">
        <v>1954.05</v>
      </c>
    </row>
    <row r="162" spans="1:27" ht="33" hidden="1">
      <c r="A162" s="17">
        <v>152</v>
      </c>
      <c r="B162" s="34" t="s">
        <v>198</v>
      </c>
      <c r="C162" s="19" t="s">
        <v>13</v>
      </c>
      <c r="D162" s="26">
        <v>2390.17</v>
      </c>
      <c r="E162" s="21"/>
      <c r="F162" s="21">
        <f t="shared" si="14"/>
        <v>0</v>
      </c>
      <c r="G162" s="21"/>
      <c r="H162" s="21">
        <f t="shared" si="15"/>
        <v>0</v>
      </c>
      <c r="I162" s="21">
        <f t="shared" si="17"/>
        <v>0</v>
      </c>
      <c r="J162" s="21">
        <f t="shared" si="16"/>
        <v>0</v>
      </c>
      <c r="K162" s="82"/>
      <c r="AA162" s="72">
        <v>2581.95</v>
      </c>
    </row>
    <row r="163" spans="1:27" ht="33" hidden="1">
      <c r="A163" s="17">
        <v>153</v>
      </c>
      <c r="B163" s="34" t="s">
        <v>200</v>
      </c>
      <c r="C163" s="19" t="s">
        <v>13</v>
      </c>
      <c r="D163" s="26">
        <v>2692.4</v>
      </c>
      <c r="E163" s="21"/>
      <c r="F163" s="21">
        <f t="shared" si="14"/>
        <v>0</v>
      </c>
      <c r="G163" s="21"/>
      <c r="H163" s="21">
        <f t="shared" si="15"/>
        <v>0</v>
      </c>
      <c r="I163" s="21">
        <f t="shared" si="17"/>
        <v>0</v>
      </c>
      <c r="J163" s="21">
        <f t="shared" si="16"/>
        <v>0</v>
      </c>
      <c r="K163" s="82"/>
      <c r="AA163" s="72">
        <v>3022.95</v>
      </c>
    </row>
    <row r="164" spans="1:27" ht="33" hidden="1">
      <c r="A164" s="17">
        <v>154</v>
      </c>
      <c r="B164" s="34" t="s">
        <v>202</v>
      </c>
      <c r="C164" s="19" t="s">
        <v>13</v>
      </c>
      <c r="D164" s="26">
        <v>3479.68</v>
      </c>
      <c r="E164" s="21"/>
      <c r="F164" s="21">
        <f t="shared" si="14"/>
        <v>0</v>
      </c>
      <c r="G164" s="21"/>
      <c r="H164" s="21">
        <f t="shared" si="15"/>
        <v>0</v>
      </c>
      <c r="I164" s="21">
        <f t="shared" si="17"/>
        <v>0</v>
      </c>
      <c r="J164" s="21">
        <f t="shared" si="16"/>
        <v>0</v>
      </c>
      <c r="K164" s="82"/>
      <c r="AA164" s="72">
        <v>3517.5</v>
      </c>
    </row>
    <row r="165" spans="1:27" ht="33">
      <c r="A165" s="17">
        <v>155</v>
      </c>
      <c r="B165" s="34" t="s">
        <v>206</v>
      </c>
      <c r="C165" s="19" t="s">
        <v>82</v>
      </c>
      <c r="D165" s="26">
        <v>2.02</v>
      </c>
      <c r="E165" s="21">
        <v>36</v>
      </c>
      <c r="F165" s="21">
        <f t="shared" si="14"/>
        <v>72.72</v>
      </c>
      <c r="G165" s="21">
        <v>15</v>
      </c>
      <c r="H165" s="21">
        <f t="shared" si="15"/>
        <v>30.3</v>
      </c>
      <c r="I165" s="21">
        <f t="shared" si="17"/>
        <v>51</v>
      </c>
      <c r="J165" s="21">
        <f t="shared" si="16"/>
        <v>103.02</v>
      </c>
      <c r="K165" s="82"/>
      <c r="AA165" s="72">
        <v>1.75</v>
      </c>
    </row>
    <row r="166" spans="1:27" ht="16.5">
      <c r="A166" s="17">
        <v>156</v>
      </c>
      <c r="B166" s="32" t="s">
        <v>208</v>
      </c>
      <c r="C166" s="19" t="s">
        <v>13</v>
      </c>
      <c r="D166" s="26">
        <v>0.78</v>
      </c>
      <c r="E166" s="21">
        <v>36</v>
      </c>
      <c r="F166" s="21">
        <f t="shared" si="14"/>
        <v>28.080000000000002</v>
      </c>
      <c r="G166" s="21">
        <v>15</v>
      </c>
      <c r="H166" s="21">
        <f t="shared" si="15"/>
        <v>11.700000000000001</v>
      </c>
      <c r="I166" s="21">
        <f t="shared" si="17"/>
        <v>51</v>
      </c>
      <c r="J166" s="21">
        <f t="shared" si="16"/>
        <v>39.78</v>
      </c>
      <c r="K166" s="82"/>
      <c r="AA166" s="72">
        <v>0.68</v>
      </c>
    </row>
    <row r="167" spans="1:27" ht="16.5">
      <c r="A167" s="17">
        <v>157</v>
      </c>
      <c r="B167" s="34" t="s">
        <v>1015</v>
      </c>
      <c r="C167" s="19" t="s">
        <v>1348</v>
      </c>
      <c r="D167" s="26">
        <v>8.95</v>
      </c>
      <c r="E167" s="21"/>
      <c r="F167" s="21">
        <f t="shared" si="14"/>
        <v>0</v>
      </c>
      <c r="G167" s="21">
        <v>26</v>
      </c>
      <c r="H167" s="21">
        <f t="shared" si="15"/>
        <v>232.7</v>
      </c>
      <c r="I167" s="21">
        <f t="shared" si="17"/>
        <v>26</v>
      </c>
      <c r="J167" s="21">
        <f t="shared" si="16"/>
        <v>232.7</v>
      </c>
      <c r="K167" s="82"/>
      <c r="AA167" s="72">
        <v>7.35</v>
      </c>
    </row>
    <row r="168" spans="1:11" ht="33">
      <c r="A168" s="17">
        <v>158</v>
      </c>
      <c r="B168" s="34" t="s">
        <v>1398</v>
      </c>
      <c r="C168" s="19" t="s">
        <v>1094</v>
      </c>
      <c r="D168" s="26">
        <v>11.52</v>
      </c>
      <c r="E168" s="21">
        <v>50</v>
      </c>
      <c r="F168" s="21">
        <f t="shared" si="14"/>
        <v>576</v>
      </c>
      <c r="G168" s="21"/>
      <c r="H168" s="21">
        <f t="shared" si="15"/>
        <v>0</v>
      </c>
      <c r="I168" s="21">
        <f t="shared" si="17"/>
        <v>50</v>
      </c>
      <c r="J168" s="21">
        <f t="shared" si="16"/>
        <v>576</v>
      </c>
      <c r="K168" s="82"/>
    </row>
    <row r="169" spans="1:27" ht="16.5">
      <c r="A169" s="17">
        <v>159</v>
      </c>
      <c r="B169" s="34" t="s">
        <v>211</v>
      </c>
      <c r="C169" s="19" t="s">
        <v>13</v>
      </c>
      <c r="D169" s="26">
        <v>14.74</v>
      </c>
      <c r="E169" s="21">
        <v>12</v>
      </c>
      <c r="F169" s="21">
        <f t="shared" si="14"/>
        <v>176.88</v>
      </c>
      <c r="G169" s="21">
        <v>5</v>
      </c>
      <c r="H169" s="21">
        <f t="shared" si="15"/>
        <v>73.7</v>
      </c>
      <c r="I169" s="21">
        <f t="shared" si="17"/>
        <v>17</v>
      </c>
      <c r="J169" s="21">
        <f t="shared" si="16"/>
        <v>250.58</v>
      </c>
      <c r="K169" s="82"/>
      <c r="AA169" s="72">
        <v>7.19</v>
      </c>
    </row>
    <row r="170" spans="1:27" ht="16.5">
      <c r="A170" s="17">
        <v>160</v>
      </c>
      <c r="B170" s="34" t="s">
        <v>1016</v>
      </c>
      <c r="C170" s="19" t="s">
        <v>13</v>
      </c>
      <c r="D170" s="26">
        <v>1.7</v>
      </c>
      <c r="E170" s="21">
        <v>38</v>
      </c>
      <c r="F170" s="21">
        <f t="shared" si="14"/>
        <v>64.6</v>
      </c>
      <c r="G170" s="21">
        <v>31</v>
      </c>
      <c r="H170" s="21">
        <f t="shared" si="15"/>
        <v>52.699999999999996</v>
      </c>
      <c r="I170" s="21">
        <f t="shared" si="17"/>
        <v>69</v>
      </c>
      <c r="J170" s="21">
        <f t="shared" si="16"/>
        <v>117.3</v>
      </c>
      <c r="K170" s="82"/>
      <c r="AA170" s="72">
        <v>1.16</v>
      </c>
    </row>
    <row r="171" spans="1:27" ht="49.5">
      <c r="A171" s="17">
        <v>161</v>
      </c>
      <c r="B171" s="24" t="s">
        <v>1053</v>
      </c>
      <c r="C171" s="19" t="s">
        <v>13</v>
      </c>
      <c r="D171" s="26">
        <v>122.01</v>
      </c>
      <c r="E171" s="21"/>
      <c r="F171" s="21">
        <f aca="true" t="shared" si="18" ref="F171:F201">E171*D171</f>
        <v>0</v>
      </c>
      <c r="G171" s="21"/>
      <c r="H171" s="21">
        <f aca="true" t="shared" si="19" ref="H171:H201">G171*D171</f>
        <v>0</v>
      </c>
      <c r="I171" s="21">
        <f t="shared" si="17"/>
        <v>0</v>
      </c>
      <c r="J171" s="21">
        <f aca="true" t="shared" si="20" ref="J171:J201">I171*D171</f>
        <v>0</v>
      </c>
      <c r="K171" s="82"/>
      <c r="AA171" s="72">
        <v>120.75</v>
      </c>
    </row>
    <row r="172" spans="1:27" ht="49.5">
      <c r="A172" s="17">
        <v>162</v>
      </c>
      <c r="B172" s="24" t="s">
        <v>1054</v>
      </c>
      <c r="C172" s="19" t="s">
        <v>13</v>
      </c>
      <c r="D172" s="26">
        <v>138.47</v>
      </c>
      <c r="E172" s="21">
        <v>15</v>
      </c>
      <c r="F172" s="21">
        <f t="shared" si="18"/>
        <v>2077.05</v>
      </c>
      <c r="G172" s="21">
        <v>10</v>
      </c>
      <c r="H172" s="21">
        <f t="shared" si="19"/>
        <v>1384.7</v>
      </c>
      <c r="I172" s="21">
        <f t="shared" si="17"/>
        <v>25</v>
      </c>
      <c r="J172" s="21">
        <f t="shared" si="20"/>
        <v>3461.75</v>
      </c>
      <c r="K172" s="82"/>
      <c r="AA172" s="72">
        <v>136.5</v>
      </c>
    </row>
    <row r="173" spans="1:11" ht="33">
      <c r="A173" s="17">
        <v>163</v>
      </c>
      <c r="B173" s="24" t="s">
        <v>1170</v>
      </c>
      <c r="C173" s="19" t="s">
        <v>1094</v>
      </c>
      <c r="D173" s="26">
        <v>165.95</v>
      </c>
      <c r="E173" s="21"/>
      <c r="F173" s="21">
        <f t="shared" si="18"/>
        <v>0</v>
      </c>
      <c r="G173" s="21"/>
      <c r="H173" s="21">
        <f t="shared" si="19"/>
        <v>0</v>
      </c>
      <c r="I173" s="21">
        <f t="shared" si="17"/>
        <v>0</v>
      </c>
      <c r="J173" s="21">
        <f t="shared" si="20"/>
        <v>0</v>
      </c>
      <c r="K173" s="82"/>
    </row>
    <row r="174" spans="1:11" ht="33">
      <c r="A174" s="17">
        <v>164</v>
      </c>
      <c r="B174" s="24" t="s">
        <v>1171</v>
      </c>
      <c r="C174" s="19" t="s">
        <v>1094</v>
      </c>
      <c r="D174" s="26">
        <v>188.5</v>
      </c>
      <c r="E174" s="21"/>
      <c r="F174" s="21">
        <f t="shared" si="18"/>
        <v>0</v>
      </c>
      <c r="G174" s="21"/>
      <c r="H174" s="21">
        <f t="shared" si="19"/>
        <v>0</v>
      </c>
      <c r="I174" s="21">
        <f t="shared" si="17"/>
        <v>0</v>
      </c>
      <c r="J174" s="21">
        <f t="shared" si="20"/>
        <v>0</v>
      </c>
      <c r="K174" s="82"/>
    </row>
    <row r="175" spans="1:27" ht="33">
      <c r="A175" s="17">
        <v>165</v>
      </c>
      <c r="B175" s="24" t="s">
        <v>1055</v>
      </c>
      <c r="C175" s="19" t="s">
        <v>13</v>
      </c>
      <c r="D175" s="26">
        <v>2.62</v>
      </c>
      <c r="E175" s="21">
        <v>30</v>
      </c>
      <c r="F175" s="21">
        <f t="shared" si="18"/>
        <v>78.60000000000001</v>
      </c>
      <c r="G175" s="21">
        <v>20</v>
      </c>
      <c r="H175" s="21">
        <f t="shared" si="19"/>
        <v>52.400000000000006</v>
      </c>
      <c r="I175" s="21">
        <f t="shared" si="17"/>
        <v>50</v>
      </c>
      <c r="J175" s="21">
        <f t="shared" si="20"/>
        <v>131</v>
      </c>
      <c r="K175" s="82"/>
      <c r="AA175" s="72">
        <v>2.09</v>
      </c>
    </row>
    <row r="176" spans="1:27" ht="33">
      <c r="A176" s="17">
        <v>166</v>
      </c>
      <c r="B176" s="34" t="s">
        <v>1056</v>
      </c>
      <c r="C176" s="19" t="s">
        <v>82</v>
      </c>
      <c r="D176" s="26">
        <v>2.64</v>
      </c>
      <c r="E176" s="21">
        <v>45</v>
      </c>
      <c r="F176" s="21">
        <f t="shared" si="18"/>
        <v>118.80000000000001</v>
      </c>
      <c r="G176" s="21">
        <v>30</v>
      </c>
      <c r="H176" s="21">
        <f t="shared" si="19"/>
        <v>79.2</v>
      </c>
      <c r="I176" s="21">
        <f t="shared" si="17"/>
        <v>75</v>
      </c>
      <c r="J176" s="21">
        <f t="shared" si="20"/>
        <v>198</v>
      </c>
      <c r="K176" s="82"/>
      <c r="AA176" s="72">
        <v>2.4</v>
      </c>
    </row>
    <row r="177" spans="1:27" ht="16.5">
      <c r="A177" s="17">
        <v>167</v>
      </c>
      <c r="B177" s="34" t="s">
        <v>225</v>
      </c>
      <c r="C177" s="19" t="s">
        <v>13</v>
      </c>
      <c r="D177" s="26">
        <v>0.95</v>
      </c>
      <c r="E177" s="21">
        <v>38</v>
      </c>
      <c r="F177" s="21">
        <f t="shared" si="18"/>
        <v>36.1</v>
      </c>
      <c r="G177" s="21">
        <v>31</v>
      </c>
      <c r="H177" s="21">
        <f t="shared" si="19"/>
        <v>29.45</v>
      </c>
      <c r="I177" s="21">
        <f t="shared" si="17"/>
        <v>69</v>
      </c>
      <c r="J177" s="21">
        <f t="shared" si="20"/>
        <v>65.55</v>
      </c>
      <c r="K177" s="82"/>
      <c r="AA177" s="72">
        <v>0.89</v>
      </c>
    </row>
    <row r="178" spans="1:27" ht="16.5">
      <c r="A178" s="17">
        <v>168</v>
      </c>
      <c r="B178" s="34" t="s">
        <v>227</v>
      </c>
      <c r="C178" s="19" t="s">
        <v>13</v>
      </c>
      <c r="D178" s="26">
        <v>1.85</v>
      </c>
      <c r="E178" s="21">
        <v>76</v>
      </c>
      <c r="F178" s="21">
        <f t="shared" si="18"/>
        <v>140.6</v>
      </c>
      <c r="G178" s="21">
        <v>62</v>
      </c>
      <c r="H178" s="21">
        <f t="shared" si="19"/>
        <v>114.7</v>
      </c>
      <c r="I178" s="21">
        <f t="shared" si="17"/>
        <v>138</v>
      </c>
      <c r="J178" s="21">
        <f t="shared" si="20"/>
        <v>255.3</v>
      </c>
      <c r="K178" s="82"/>
      <c r="AA178" s="72">
        <v>1.26</v>
      </c>
    </row>
    <row r="179" spans="1:27" ht="16.5">
      <c r="A179" s="17">
        <v>169</v>
      </c>
      <c r="B179" s="30" t="s">
        <v>999</v>
      </c>
      <c r="C179" s="19" t="s">
        <v>13</v>
      </c>
      <c r="D179" s="26">
        <v>0.31</v>
      </c>
      <c r="E179" s="21">
        <v>38</v>
      </c>
      <c r="F179" s="21">
        <f t="shared" si="18"/>
        <v>11.78</v>
      </c>
      <c r="G179" s="21">
        <v>31</v>
      </c>
      <c r="H179" s="21">
        <f t="shared" si="19"/>
        <v>9.61</v>
      </c>
      <c r="I179" s="21">
        <f t="shared" si="17"/>
        <v>69</v>
      </c>
      <c r="J179" s="21">
        <f t="shared" si="20"/>
        <v>21.39</v>
      </c>
      <c r="K179" s="82"/>
      <c r="AA179" s="72">
        <v>0.84</v>
      </c>
    </row>
    <row r="180" spans="1:27" ht="16.5">
      <c r="A180" s="17">
        <v>170</v>
      </c>
      <c r="B180" s="30" t="s">
        <v>1000</v>
      </c>
      <c r="C180" s="19" t="s">
        <v>13</v>
      </c>
      <c r="D180" s="26">
        <v>1.04</v>
      </c>
      <c r="E180" s="21">
        <v>38</v>
      </c>
      <c r="F180" s="21">
        <f t="shared" si="18"/>
        <v>39.52</v>
      </c>
      <c r="G180" s="21">
        <v>31</v>
      </c>
      <c r="H180" s="21">
        <f t="shared" si="19"/>
        <v>32.24</v>
      </c>
      <c r="I180" s="21">
        <f t="shared" si="17"/>
        <v>69</v>
      </c>
      <c r="J180" s="21">
        <f t="shared" si="20"/>
        <v>71.76</v>
      </c>
      <c r="K180" s="82"/>
      <c r="AA180" s="72">
        <v>0.89</v>
      </c>
    </row>
    <row r="181" spans="1:27" ht="33">
      <c r="A181" s="17">
        <v>171</v>
      </c>
      <c r="B181" s="24" t="s">
        <v>1001</v>
      </c>
      <c r="C181" s="19" t="s">
        <v>13</v>
      </c>
      <c r="D181" s="26">
        <v>2.7</v>
      </c>
      <c r="E181" s="21">
        <v>114</v>
      </c>
      <c r="F181" s="21">
        <f t="shared" si="18"/>
        <v>307.8</v>
      </c>
      <c r="G181" s="21">
        <v>93</v>
      </c>
      <c r="H181" s="21">
        <f t="shared" si="19"/>
        <v>251.10000000000002</v>
      </c>
      <c r="I181" s="21">
        <f t="shared" si="17"/>
        <v>207</v>
      </c>
      <c r="J181" s="21">
        <f t="shared" si="20"/>
        <v>558.9000000000001</v>
      </c>
      <c r="K181" s="82"/>
      <c r="AA181" s="72">
        <v>2.63</v>
      </c>
    </row>
    <row r="182" spans="1:27" ht="16.5">
      <c r="A182" s="17">
        <v>172</v>
      </c>
      <c r="B182" s="30" t="s">
        <v>1002</v>
      </c>
      <c r="C182" s="19" t="s">
        <v>13</v>
      </c>
      <c r="D182" s="26">
        <v>3.48</v>
      </c>
      <c r="E182" s="21">
        <v>38</v>
      </c>
      <c r="F182" s="21">
        <f t="shared" si="18"/>
        <v>132.24</v>
      </c>
      <c r="G182" s="21">
        <v>62</v>
      </c>
      <c r="H182" s="21">
        <f t="shared" si="19"/>
        <v>215.76</v>
      </c>
      <c r="I182" s="21">
        <f t="shared" si="17"/>
        <v>100</v>
      </c>
      <c r="J182" s="21">
        <f t="shared" si="20"/>
        <v>348</v>
      </c>
      <c r="K182" s="82"/>
      <c r="AA182" s="72">
        <v>1.58</v>
      </c>
    </row>
    <row r="183" spans="1:27" ht="16.5">
      <c r="A183" s="17">
        <v>173</v>
      </c>
      <c r="B183" s="36" t="s">
        <v>1003</v>
      </c>
      <c r="C183" s="19" t="s">
        <v>13</v>
      </c>
      <c r="D183" s="26">
        <v>0.62</v>
      </c>
      <c r="E183" s="21">
        <v>38</v>
      </c>
      <c r="F183" s="21">
        <f t="shared" si="18"/>
        <v>23.56</v>
      </c>
      <c r="G183" s="21">
        <v>62</v>
      </c>
      <c r="H183" s="21">
        <f t="shared" si="19"/>
        <v>38.44</v>
      </c>
      <c r="I183" s="21">
        <f t="shared" si="17"/>
        <v>100</v>
      </c>
      <c r="J183" s="21">
        <f t="shared" si="20"/>
        <v>62</v>
      </c>
      <c r="K183" s="82"/>
      <c r="AA183" s="72">
        <v>0.63</v>
      </c>
    </row>
    <row r="184" spans="1:27" ht="16.5">
      <c r="A184" s="17">
        <v>174</v>
      </c>
      <c r="B184" s="36" t="s">
        <v>1004</v>
      </c>
      <c r="C184" s="19" t="s">
        <v>13</v>
      </c>
      <c r="D184" s="26">
        <v>23.58</v>
      </c>
      <c r="E184" s="21"/>
      <c r="F184" s="21">
        <f t="shared" si="18"/>
        <v>0</v>
      </c>
      <c r="G184" s="21"/>
      <c r="H184" s="21">
        <f t="shared" si="19"/>
        <v>0</v>
      </c>
      <c r="I184" s="21">
        <f t="shared" si="17"/>
        <v>0</v>
      </c>
      <c r="J184" s="21">
        <f t="shared" si="20"/>
        <v>0</v>
      </c>
      <c r="K184" s="82"/>
      <c r="AA184" s="72">
        <v>16.34</v>
      </c>
    </row>
    <row r="185" spans="1:27" ht="33">
      <c r="A185" s="104">
        <v>175</v>
      </c>
      <c r="B185" s="125" t="s">
        <v>998</v>
      </c>
      <c r="C185" s="121" t="s">
        <v>82</v>
      </c>
      <c r="D185" s="122">
        <v>1.77</v>
      </c>
      <c r="E185" s="123">
        <v>2100</v>
      </c>
      <c r="F185" s="123">
        <f t="shared" si="18"/>
        <v>3717</v>
      </c>
      <c r="G185" s="123">
        <v>1000</v>
      </c>
      <c r="H185" s="123">
        <f t="shared" si="19"/>
        <v>1770</v>
      </c>
      <c r="I185" s="123">
        <f t="shared" si="17"/>
        <v>3100</v>
      </c>
      <c r="J185" s="123">
        <f t="shared" si="20"/>
        <v>5487</v>
      </c>
      <c r="K185" s="139">
        <v>37030.46</v>
      </c>
      <c r="AA185" s="72">
        <v>1.64</v>
      </c>
    </row>
    <row r="186" spans="1:27" ht="33">
      <c r="A186" s="17">
        <v>176</v>
      </c>
      <c r="B186" s="36" t="s">
        <v>1005</v>
      </c>
      <c r="C186" s="19" t="s">
        <v>82</v>
      </c>
      <c r="D186" s="26">
        <v>2.17</v>
      </c>
      <c r="E186" s="21"/>
      <c r="F186" s="21">
        <f t="shared" si="18"/>
        <v>0</v>
      </c>
      <c r="G186" s="21"/>
      <c r="H186" s="21">
        <f t="shared" si="19"/>
        <v>0</v>
      </c>
      <c r="I186" s="21">
        <f t="shared" si="17"/>
        <v>0</v>
      </c>
      <c r="J186" s="21">
        <f t="shared" si="20"/>
        <v>0</v>
      </c>
      <c r="K186" s="82"/>
      <c r="AA186" s="72">
        <v>2.83</v>
      </c>
    </row>
    <row r="187" spans="1:27" ht="78.75">
      <c r="A187" s="17">
        <v>177</v>
      </c>
      <c r="B187" s="24" t="s">
        <v>996</v>
      </c>
      <c r="C187" s="19" t="s">
        <v>13</v>
      </c>
      <c r="D187" s="26">
        <v>24.96</v>
      </c>
      <c r="E187" s="21">
        <v>38</v>
      </c>
      <c r="F187" s="21">
        <f t="shared" si="18"/>
        <v>948.48</v>
      </c>
      <c r="G187" s="21">
        <v>31</v>
      </c>
      <c r="H187" s="21">
        <f t="shared" si="19"/>
        <v>773.76</v>
      </c>
      <c r="I187" s="21">
        <f t="shared" si="17"/>
        <v>69</v>
      </c>
      <c r="J187" s="21">
        <f t="shared" si="20"/>
        <v>1722.24</v>
      </c>
      <c r="K187" s="82"/>
      <c r="L187" s="84" t="s">
        <v>1413</v>
      </c>
      <c r="AA187" s="72">
        <v>11.55</v>
      </c>
    </row>
    <row r="188" spans="1:27" ht="16.5">
      <c r="A188" s="17">
        <v>178</v>
      </c>
      <c r="B188" s="24" t="s">
        <v>997</v>
      </c>
      <c r="C188" s="19" t="s">
        <v>13</v>
      </c>
      <c r="D188" s="26">
        <v>10.92</v>
      </c>
      <c r="E188" s="21">
        <v>38</v>
      </c>
      <c r="F188" s="21">
        <f t="shared" si="18"/>
        <v>414.96</v>
      </c>
      <c r="G188" s="21">
        <v>31</v>
      </c>
      <c r="H188" s="21">
        <f t="shared" si="19"/>
        <v>338.52</v>
      </c>
      <c r="I188" s="21">
        <f t="shared" si="17"/>
        <v>69</v>
      </c>
      <c r="J188" s="21">
        <f t="shared" si="20"/>
        <v>753.48</v>
      </c>
      <c r="K188" s="82"/>
      <c r="AA188" s="72">
        <v>26.25</v>
      </c>
    </row>
    <row r="189" spans="1:12" ht="132">
      <c r="A189" s="17">
        <v>179</v>
      </c>
      <c r="B189" s="24" t="s">
        <v>1017</v>
      </c>
      <c r="C189" s="19" t="s">
        <v>13</v>
      </c>
      <c r="D189" s="26">
        <v>162.76</v>
      </c>
      <c r="E189" s="21">
        <v>5</v>
      </c>
      <c r="F189" s="21">
        <f t="shared" si="18"/>
        <v>813.8</v>
      </c>
      <c r="G189" s="21">
        <v>1</v>
      </c>
      <c r="H189" s="21">
        <f t="shared" si="19"/>
        <v>162.76</v>
      </c>
      <c r="I189" s="21">
        <v>10</v>
      </c>
      <c r="J189" s="21">
        <f t="shared" si="20"/>
        <v>1627.6</v>
      </c>
      <c r="K189" s="82"/>
      <c r="L189" s="84" t="s">
        <v>1403</v>
      </c>
    </row>
    <row r="190" spans="1:27" ht="16.5">
      <c r="A190" s="17">
        <v>180</v>
      </c>
      <c r="B190" s="24" t="s">
        <v>1011</v>
      </c>
      <c r="C190" s="19" t="s">
        <v>13</v>
      </c>
      <c r="D190" s="26">
        <v>0.05</v>
      </c>
      <c r="E190" s="21">
        <v>110</v>
      </c>
      <c r="F190" s="21">
        <f t="shared" si="18"/>
        <v>5.5</v>
      </c>
      <c r="G190" s="21">
        <v>80</v>
      </c>
      <c r="H190" s="21">
        <f t="shared" si="19"/>
        <v>4</v>
      </c>
      <c r="I190" s="21">
        <f t="shared" si="17"/>
        <v>190</v>
      </c>
      <c r="J190" s="21">
        <f t="shared" si="20"/>
        <v>9.5</v>
      </c>
      <c r="K190" s="82"/>
      <c r="AA190" s="72">
        <v>0.04</v>
      </c>
    </row>
    <row r="191" spans="1:27" ht="16.5">
      <c r="A191" s="17">
        <v>181</v>
      </c>
      <c r="B191" s="24" t="s">
        <v>1012</v>
      </c>
      <c r="C191" s="19" t="s">
        <v>13</v>
      </c>
      <c r="D191" s="26">
        <v>0.04</v>
      </c>
      <c r="E191" s="21"/>
      <c r="F191" s="21">
        <f t="shared" si="18"/>
        <v>0</v>
      </c>
      <c r="G191" s="21"/>
      <c r="H191" s="21">
        <f t="shared" si="19"/>
        <v>0</v>
      </c>
      <c r="I191" s="21">
        <f t="shared" si="17"/>
        <v>0</v>
      </c>
      <c r="J191" s="21">
        <f t="shared" si="20"/>
        <v>0</v>
      </c>
      <c r="K191" s="82"/>
      <c r="AA191" s="72">
        <v>0.03</v>
      </c>
    </row>
    <row r="192" spans="1:27" ht="16.5">
      <c r="A192" s="17">
        <v>182</v>
      </c>
      <c r="B192" s="24" t="s">
        <v>1013</v>
      </c>
      <c r="C192" s="19" t="s">
        <v>13</v>
      </c>
      <c r="D192" s="26">
        <v>0.02</v>
      </c>
      <c r="E192" s="21">
        <v>110</v>
      </c>
      <c r="F192" s="21">
        <f t="shared" si="18"/>
        <v>2.2</v>
      </c>
      <c r="G192" s="21">
        <v>80</v>
      </c>
      <c r="H192" s="21">
        <f t="shared" si="19"/>
        <v>1.6</v>
      </c>
      <c r="I192" s="21">
        <f t="shared" si="17"/>
        <v>190</v>
      </c>
      <c r="J192" s="21">
        <f t="shared" si="20"/>
        <v>3.8000000000000003</v>
      </c>
      <c r="K192" s="82"/>
      <c r="AA192" s="72">
        <v>1</v>
      </c>
    </row>
    <row r="193" spans="1:11" ht="16.5">
      <c r="A193" s="17">
        <v>183</v>
      </c>
      <c r="B193" s="24" t="s">
        <v>1014</v>
      </c>
      <c r="C193" s="19" t="s">
        <v>13</v>
      </c>
      <c r="D193" s="26">
        <v>0.08</v>
      </c>
      <c r="E193" s="21"/>
      <c r="F193" s="21">
        <f t="shared" si="18"/>
        <v>0</v>
      </c>
      <c r="G193" s="21"/>
      <c r="H193" s="21">
        <f t="shared" si="19"/>
        <v>0</v>
      </c>
      <c r="I193" s="21">
        <f t="shared" si="17"/>
        <v>0</v>
      </c>
      <c r="J193" s="21">
        <f t="shared" si="20"/>
        <v>0</v>
      </c>
      <c r="K193" s="82"/>
    </row>
    <row r="194" spans="1:11" ht="16.5">
      <c r="A194" s="17">
        <v>184</v>
      </c>
      <c r="B194" s="24" t="s">
        <v>1010</v>
      </c>
      <c r="C194" s="19" t="s">
        <v>13</v>
      </c>
      <c r="D194" s="26">
        <v>0.24</v>
      </c>
      <c r="E194" s="21">
        <v>110</v>
      </c>
      <c r="F194" s="21">
        <f t="shared" si="18"/>
        <v>26.4</v>
      </c>
      <c r="G194" s="21">
        <v>60</v>
      </c>
      <c r="H194" s="21">
        <f t="shared" si="19"/>
        <v>14.399999999999999</v>
      </c>
      <c r="I194" s="21">
        <f t="shared" si="17"/>
        <v>170</v>
      </c>
      <c r="J194" s="21">
        <f t="shared" si="20"/>
        <v>40.8</v>
      </c>
      <c r="K194" s="82"/>
    </row>
    <row r="195" spans="1:12" ht="31.5">
      <c r="A195" s="17">
        <v>185</v>
      </c>
      <c r="B195" s="24" t="s">
        <v>1007</v>
      </c>
      <c r="C195" s="19" t="s">
        <v>13</v>
      </c>
      <c r="D195" s="26">
        <v>2.43</v>
      </c>
      <c r="E195" s="21">
        <v>38</v>
      </c>
      <c r="F195" s="21">
        <f t="shared" si="18"/>
        <v>92.34</v>
      </c>
      <c r="G195" s="21">
        <v>31</v>
      </c>
      <c r="H195" s="21">
        <f t="shared" si="19"/>
        <v>75.33</v>
      </c>
      <c r="I195" s="21">
        <f t="shared" si="17"/>
        <v>69</v>
      </c>
      <c r="J195" s="21">
        <f t="shared" si="20"/>
        <v>167.67000000000002</v>
      </c>
      <c r="K195" s="82"/>
      <c r="L195" s="84" t="s">
        <v>1412</v>
      </c>
    </row>
    <row r="196" spans="1:11" ht="16.5">
      <c r="A196" s="17">
        <v>186</v>
      </c>
      <c r="B196" s="24" t="s">
        <v>1397</v>
      </c>
      <c r="C196" s="19" t="s">
        <v>13</v>
      </c>
      <c r="D196" s="26">
        <v>0.35</v>
      </c>
      <c r="E196" s="21">
        <v>38</v>
      </c>
      <c r="F196" s="21">
        <f t="shared" si="18"/>
        <v>13.299999999999999</v>
      </c>
      <c r="G196" s="21">
        <v>62</v>
      </c>
      <c r="H196" s="21">
        <f t="shared" si="19"/>
        <v>21.7</v>
      </c>
      <c r="I196" s="21">
        <f t="shared" si="17"/>
        <v>100</v>
      </c>
      <c r="J196" s="21">
        <f t="shared" si="20"/>
        <v>35</v>
      </c>
      <c r="K196" s="82"/>
    </row>
    <row r="197" spans="1:27" ht="16.5">
      <c r="A197" s="17">
        <v>187</v>
      </c>
      <c r="B197" s="24" t="s">
        <v>1009</v>
      </c>
      <c r="C197" s="19" t="s">
        <v>13</v>
      </c>
      <c r="D197" s="26">
        <v>0.27</v>
      </c>
      <c r="E197" s="21">
        <v>76</v>
      </c>
      <c r="F197" s="21">
        <f t="shared" si="18"/>
        <v>20.520000000000003</v>
      </c>
      <c r="G197" s="21">
        <v>31</v>
      </c>
      <c r="H197" s="21">
        <f t="shared" si="19"/>
        <v>8.370000000000001</v>
      </c>
      <c r="I197" s="21">
        <f t="shared" si="17"/>
        <v>107</v>
      </c>
      <c r="J197" s="21">
        <f t="shared" si="20"/>
        <v>28.89</v>
      </c>
      <c r="K197" s="82"/>
      <c r="AA197" s="72">
        <v>0.53</v>
      </c>
    </row>
    <row r="198" spans="1:27" ht="16.5">
      <c r="A198" s="17">
        <v>188</v>
      </c>
      <c r="B198" s="44" t="s">
        <v>1008</v>
      </c>
      <c r="C198" s="19" t="s">
        <v>13</v>
      </c>
      <c r="D198" s="26">
        <v>0.05</v>
      </c>
      <c r="E198" s="21">
        <v>76</v>
      </c>
      <c r="F198" s="21">
        <f t="shared" si="18"/>
        <v>3.8000000000000003</v>
      </c>
      <c r="G198" s="21">
        <v>80</v>
      </c>
      <c r="H198" s="21">
        <f t="shared" si="19"/>
        <v>4</v>
      </c>
      <c r="I198" s="21">
        <f t="shared" si="17"/>
        <v>156</v>
      </c>
      <c r="J198" s="21">
        <f t="shared" si="20"/>
        <v>7.800000000000001</v>
      </c>
      <c r="K198" s="82"/>
      <c r="AA198" s="72">
        <v>11.04</v>
      </c>
    </row>
    <row r="199" spans="1:11" ht="33">
      <c r="A199" s="17">
        <v>189</v>
      </c>
      <c r="B199" s="18" t="s">
        <v>1020</v>
      </c>
      <c r="C199" s="19" t="s">
        <v>13</v>
      </c>
      <c r="D199" s="26">
        <v>25</v>
      </c>
      <c r="E199" s="21"/>
      <c r="F199" s="21">
        <f t="shared" si="18"/>
        <v>0</v>
      </c>
      <c r="G199" s="21"/>
      <c r="H199" s="21">
        <f t="shared" si="19"/>
        <v>0</v>
      </c>
      <c r="I199" s="21">
        <f t="shared" si="17"/>
        <v>0</v>
      </c>
      <c r="J199" s="21">
        <f t="shared" si="20"/>
        <v>0</v>
      </c>
      <c r="K199" s="82"/>
    </row>
    <row r="200" spans="1:11" ht="33">
      <c r="A200" s="17">
        <v>190</v>
      </c>
      <c r="B200" s="18" t="s">
        <v>1021</v>
      </c>
      <c r="C200" s="19" t="s">
        <v>13</v>
      </c>
      <c r="D200" s="26">
        <v>12.5</v>
      </c>
      <c r="E200" s="21"/>
      <c r="F200" s="21">
        <f t="shared" si="18"/>
        <v>0</v>
      </c>
      <c r="G200" s="21"/>
      <c r="H200" s="21">
        <f t="shared" si="19"/>
        <v>0</v>
      </c>
      <c r="I200" s="21">
        <f t="shared" si="17"/>
        <v>0</v>
      </c>
      <c r="J200" s="21">
        <f t="shared" si="20"/>
        <v>0</v>
      </c>
      <c r="K200" s="82"/>
    </row>
    <row r="201" spans="1:27" ht="33">
      <c r="A201" s="104">
        <v>191</v>
      </c>
      <c r="B201" s="38" t="s">
        <v>1006</v>
      </c>
      <c r="C201" s="116" t="s">
        <v>13</v>
      </c>
      <c r="D201" s="20">
        <v>36.18</v>
      </c>
      <c r="E201" s="107">
        <v>38</v>
      </c>
      <c r="F201" s="107">
        <f t="shared" si="18"/>
        <v>1374.84</v>
      </c>
      <c r="G201" s="107">
        <v>31</v>
      </c>
      <c r="H201" s="107">
        <f t="shared" si="19"/>
        <v>1121.58</v>
      </c>
      <c r="I201" s="107">
        <f t="shared" si="17"/>
        <v>69</v>
      </c>
      <c r="J201" s="107">
        <f t="shared" si="20"/>
        <v>2496.42</v>
      </c>
      <c r="K201" s="82"/>
      <c r="AA201" s="72">
        <v>13.18</v>
      </c>
    </row>
    <row r="202" spans="1:12" ht="30">
      <c r="A202" s="78" t="s">
        <v>944</v>
      </c>
      <c r="B202" s="186" t="s">
        <v>933</v>
      </c>
      <c r="C202" s="187"/>
      <c r="D202" s="188"/>
      <c r="E202" s="179">
        <f>SUM(F11:F201)</f>
        <v>54261.829999999994</v>
      </c>
      <c r="F202" s="181"/>
      <c r="G202" s="179">
        <f>SUM(H11:H201)</f>
        <v>28462.930000000008</v>
      </c>
      <c r="H202" s="181"/>
      <c r="I202" s="179">
        <f>SUM(J11:J201)</f>
        <v>83375.8</v>
      </c>
      <c r="J202" s="181"/>
      <c r="K202" s="141">
        <v>83375.63</v>
      </c>
      <c r="L202" s="140">
        <f>K202-I202</f>
        <v>-0.16999999999825377</v>
      </c>
    </row>
    <row r="203" spans="2:10" ht="13.5" customHeight="1">
      <c r="B203" s="61"/>
      <c r="C203" s="45"/>
      <c r="D203" s="46"/>
      <c r="E203" s="98"/>
      <c r="F203" s="98"/>
      <c r="G203" s="98"/>
      <c r="H203" s="98"/>
      <c r="I203" s="98"/>
      <c r="J203" s="98"/>
    </row>
    <row r="204" spans="1:10" ht="30" customHeight="1">
      <c r="A204" s="65">
        <v>2</v>
      </c>
      <c r="B204" s="63" t="s">
        <v>932</v>
      </c>
      <c r="C204" s="45"/>
      <c r="D204" s="46"/>
      <c r="E204" s="190" t="str">
        <f>E8</f>
        <v>L/R-D NUEVA UNION MALECON</v>
      </c>
      <c r="F204" s="192"/>
      <c r="G204" s="190" t="s">
        <v>1430</v>
      </c>
      <c r="H204" s="192"/>
      <c r="I204" s="190" t="str">
        <f>I8</f>
        <v>L/R- VALORES TOTALES</v>
      </c>
      <c r="J204" s="192"/>
    </row>
    <row r="205" spans="1:27" ht="33">
      <c r="A205" s="17">
        <v>1</v>
      </c>
      <c r="B205" s="85" t="s">
        <v>972</v>
      </c>
      <c r="C205" s="17" t="s">
        <v>1024</v>
      </c>
      <c r="D205" s="26">
        <v>2.09</v>
      </c>
      <c r="E205" s="21">
        <v>1</v>
      </c>
      <c r="F205" s="21">
        <f aca="true" t="shared" si="21" ref="F205:F268">E205*D205</f>
        <v>2.09</v>
      </c>
      <c r="G205" s="21">
        <v>1</v>
      </c>
      <c r="H205" s="21">
        <f aca="true" t="shared" si="22" ref="H205:H268">G205*D205</f>
        <v>2.09</v>
      </c>
      <c r="I205" s="21">
        <f>E205+G205</f>
        <v>2</v>
      </c>
      <c r="J205" s="21">
        <f aca="true" t="shared" si="23" ref="J205:J268">I205*D205</f>
        <v>4.18</v>
      </c>
      <c r="K205" s="82"/>
      <c r="AA205" s="72">
        <v>3</v>
      </c>
    </row>
    <row r="206" spans="1:27" ht="33">
      <c r="A206" s="17">
        <v>2</v>
      </c>
      <c r="B206" s="85" t="s">
        <v>973</v>
      </c>
      <c r="C206" s="51" t="s">
        <v>974</v>
      </c>
      <c r="D206" s="26">
        <v>43.22</v>
      </c>
      <c r="E206" s="21">
        <v>1</v>
      </c>
      <c r="F206" s="21">
        <f t="shared" si="21"/>
        <v>43.22</v>
      </c>
      <c r="G206" s="21"/>
      <c r="H206" s="21">
        <f t="shared" si="22"/>
        <v>0</v>
      </c>
      <c r="I206" s="21">
        <f aca="true" t="shared" si="24" ref="I206:I269">E206+G206</f>
        <v>1</v>
      </c>
      <c r="J206" s="21">
        <f t="shared" si="23"/>
        <v>43.22</v>
      </c>
      <c r="K206" s="82"/>
      <c r="AA206" s="72">
        <v>40.72</v>
      </c>
    </row>
    <row r="207" spans="1:27" ht="33">
      <c r="A207" s="17">
        <v>3</v>
      </c>
      <c r="B207" s="85" t="s">
        <v>976</v>
      </c>
      <c r="C207" s="51" t="s">
        <v>977</v>
      </c>
      <c r="D207" s="26">
        <v>15.93</v>
      </c>
      <c r="E207" s="21">
        <v>1</v>
      </c>
      <c r="F207" s="21">
        <f t="shared" si="21"/>
        <v>15.93</v>
      </c>
      <c r="G207" s="21"/>
      <c r="H207" s="21">
        <f t="shared" si="22"/>
        <v>0</v>
      </c>
      <c r="I207" s="21">
        <f t="shared" si="24"/>
        <v>1</v>
      </c>
      <c r="J207" s="21">
        <f t="shared" si="23"/>
        <v>15.93</v>
      </c>
      <c r="K207" s="82"/>
      <c r="AA207" s="72">
        <v>15</v>
      </c>
    </row>
    <row r="208" spans="1:27" ht="33">
      <c r="A208" s="17">
        <v>4</v>
      </c>
      <c r="B208" s="85" t="s">
        <v>978</v>
      </c>
      <c r="C208" s="51" t="s">
        <v>13</v>
      </c>
      <c r="D208" s="26">
        <v>5.31</v>
      </c>
      <c r="E208" s="21">
        <v>1</v>
      </c>
      <c r="F208" s="21">
        <f t="shared" si="21"/>
        <v>5.31</v>
      </c>
      <c r="G208" s="21">
        <v>1</v>
      </c>
      <c r="H208" s="21">
        <f t="shared" si="22"/>
        <v>5.31</v>
      </c>
      <c r="I208" s="21">
        <f t="shared" si="24"/>
        <v>2</v>
      </c>
      <c r="J208" s="21">
        <f t="shared" si="23"/>
        <v>10.62</v>
      </c>
      <c r="K208" s="82"/>
      <c r="AA208" s="72">
        <v>5</v>
      </c>
    </row>
    <row r="209" spans="1:27" ht="16.5">
      <c r="A209" s="17">
        <v>5</v>
      </c>
      <c r="B209" s="85" t="s">
        <v>1337</v>
      </c>
      <c r="C209" s="54" t="s">
        <v>1177</v>
      </c>
      <c r="D209" s="26">
        <v>232.73</v>
      </c>
      <c r="E209" s="21"/>
      <c r="F209" s="21">
        <f t="shared" si="21"/>
        <v>0</v>
      </c>
      <c r="G209" s="21"/>
      <c r="H209" s="21">
        <f t="shared" si="22"/>
        <v>0</v>
      </c>
      <c r="I209" s="21">
        <f t="shared" si="24"/>
        <v>0</v>
      </c>
      <c r="J209" s="21">
        <f t="shared" si="23"/>
        <v>0</v>
      </c>
      <c r="K209" s="82"/>
      <c r="AA209" s="72">
        <v>189.58</v>
      </c>
    </row>
    <row r="210" spans="1:27" ht="16.5">
      <c r="A210" s="17">
        <v>6</v>
      </c>
      <c r="B210" s="85" t="s">
        <v>1338</v>
      </c>
      <c r="C210" s="54" t="s">
        <v>1177</v>
      </c>
      <c r="D210" s="26">
        <v>116.03</v>
      </c>
      <c r="E210" s="21"/>
      <c r="F210" s="21">
        <f t="shared" si="21"/>
        <v>0</v>
      </c>
      <c r="G210" s="21"/>
      <c r="H210" s="21">
        <f t="shared" si="22"/>
        <v>0</v>
      </c>
      <c r="I210" s="21">
        <f t="shared" si="24"/>
        <v>0</v>
      </c>
      <c r="J210" s="21">
        <f t="shared" si="23"/>
        <v>0</v>
      </c>
      <c r="K210" s="82"/>
      <c r="AA210" s="72">
        <v>161.14</v>
      </c>
    </row>
    <row r="211" spans="1:27" ht="33">
      <c r="A211" s="17">
        <v>7</v>
      </c>
      <c r="B211" s="85" t="s">
        <v>1339</v>
      </c>
      <c r="C211" s="54" t="s">
        <v>1177</v>
      </c>
      <c r="D211" s="26">
        <v>120.57</v>
      </c>
      <c r="E211" s="21"/>
      <c r="F211" s="21">
        <f t="shared" si="21"/>
        <v>0</v>
      </c>
      <c r="G211" s="21"/>
      <c r="H211" s="21">
        <f t="shared" si="22"/>
        <v>0</v>
      </c>
      <c r="I211" s="21">
        <f t="shared" si="24"/>
        <v>0</v>
      </c>
      <c r="J211" s="21">
        <f t="shared" si="23"/>
        <v>0</v>
      </c>
      <c r="K211" s="82"/>
      <c r="AA211" s="72">
        <v>237.31</v>
      </c>
    </row>
    <row r="212" spans="1:27" ht="16.5">
      <c r="A212" s="17">
        <v>8</v>
      </c>
      <c r="B212" s="85" t="s">
        <v>1340</v>
      </c>
      <c r="C212" s="54" t="s">
        <v>1177</v>
      </c>
      <c r="D212" s="26">
        <v>163.98</v>
      </c>
      <c r="E212" s="21"/>
      <c r="F212" s="21">
        <f t="shared" si="21"/>
        <v>0</v>
      </c>
      <c r="G212" s="21"/>
      <c r="H212" s="21">
        <f t="shared" si="22"/>
        <v>0</v>
      </c>
      <c r="I212" s="21">
        <f t="shared" si="24"/>
        <v>0</v>
      </c>
      <c r="J212" s="21">
        <f t="shared" si="23"/>
        <v>0</v>
      </c>
      <c r="K212" s="82"/>
      <c r="AA212" s="72">
        <v>272.91</v>
      </c>
    </row>
    <row r="213" spans="1:27" ht="16.5">
      <c r="A213" s="17">
        <v>9</v>
      </c>
      <c r="B213" s="85" t="s">
        <v>1209</v>
      </c>
      <c r="C213" s="54" t="s">
        <v>1094</v>
      </c>
      <c r="D213" s="26">
        <v>15.11</v>
      </c>
      <c r="E213" s="21">
        <v>38</v>
      </c>
      <c r="F213" s="21">
        <f t="shared" si="21"/>
        <v>574.18</v>
      </c>
      <c r="G213" s="21">
        <v>30</v>
      </c>
      <c r="H213" s="21">
        <f t="shared" si="22"/>
        <v>453.29999999999995</v>
      </c>
      <c r="I213" s="21">
        <f t="shared" si="24"/>
        <v>68</v>
      </c>
      <c r="J213" s="21">
        <f t="shared" si="23"/>
        <v>1027.48</v>
      </c>
      <c r="K213" s="82"/>
      <c r="AA213" s="72">
        <v>13.83</v>
      </c>
    </row>
    <row r="214" spans="1:27" ht="16.5">
      <c r="A214" s="17">
        <v>10</v>
      </c>
      <c r="B214" s="85" t="s">
        <v>1210</v>
      </c>
      <c r="C214" s="54" t="s">
        <v>1094</v>
      </c>
      <c r="D214" s="26">
        <v>25.18</v>
      </c>
      <c r="E214" s="21"/>
      <c r="F214" s="21">
        <f t="shared" si="21"/>
        <v>0</v>
      </c>
      <c r="G214" s="21"/>
      <c r="H214" s="21">
        <f t="shared" si="22"/>
        <v>0</v>
      </c>
      <c r="I214" s="21">
        <f t="shared" si="24"/>
        <v>0</v>
      </c>
      <c r="J214" s="21">
        <f t="shared" si="23"/>
        <v>0</v>
      </c>
      <c r="K214" s="82"/>
      <c r="AA214" s="72">
        <v>13.83</v>
      </c>
    </row>
    <row r="215" spans="1:27" ht="16.5">
      <c r="A215" s="17">
        <v>11</v>
      </c>
      <c r="B215" s="85" t="s">
        <v>1211</v>
      </c>
      <c r="C215" s="54" t="s">
        <v>1094</v>
      </c>
      <c r="D215" s="26">
        <v>48.74</v>
      </c>
      <c r="E215" s="21"/>
      <c r="F215" s="21">
        <f t="shared" si="21"/>
        <v>0</v>
      </c>
      <c r="G215" s="21"/>
      <c r="H215" s="21">
        <f t="shared" si="22"/>
        <v>0</v>
      </c>
      <c r="I215" s="21">
        <f t="shared" si="24"/>
        <v>0</v>
      </c>
      <c r="J215" s="21">
        <f t="shared" si="23"/>
        <v>0</v>
      </c>
      <c r="K215" s="82"/>
      <c r="AA215" s="72">
        <v>13.83</v>
      </c>
    </row>
    <row r="216" spans="1:27" ht="16.5">
      <c r="A216" s="17">
        <v>12</v>
      </c>
      <c r="B216" s="85" t="s">
        <v>1212</v>
      </c>
      <c r="C216" s="54" t="s">
        <v>1094</v>
      </c>
      <c r="D216" s="26">
        <v>74.91</v>
      </c>
      <c r="E216" s="21"/>
      <c r="F216" s="21">
        <f t="shared" si="21"/>
        <v>0</v>
      </c>
      <c r="G216" s="21"/>
      <c r="H216" s="21">
        <f t="shared" si="22"/>
        <v>0</v>
      </c>
      <c r="I216" s="21">
        <f t="shared" si="24"/>
        <v>0</v>
      </c>
      <c r="J216" s="21">
        <f t="shared" si="23"/>
        <v>0</v>
      </c>
      <c r="K216" s="82"/>
      <c r="AA216" s="72">
        <v>17.29</v>
      </c>
    </row>
    <row r="217" spans="1:27" ht="16.5">
      <c r="A217" s="17">
        <v>13</v>
      </c>
      <c r="B217" s="85" t="s">
        <v>1149</v>
      </c>
      <c r="C217" s="54" t="s">
        <v>13</v>
      </c>
      <c r="D217" s="26">
        <v>31.8</v>
      </c>
      <c r="E217" s="21">
        <v>38</v>
      </c>
      <c r="F217" s="21">
        <f t="shared" si="21"/>
        <v>1208.4</v>
      </c>
      <c r="G217" s="21">
        <v>30</v>
      </c>
      <c r="H217" s="21">
        <f t="shared" si="22"/>
        <v>954</v>
      </c>
      <c r="I217" s="21">
        <f t="shared" si="24"/>
        <v>68</v>
      </c>
      <c r="J217" s="21">
        <f t="shared" si="23"/>
        <v>2162.4</v>
      </c>
      <c r="K217" s="82"/>
      <c r="AA217" s="72">
        <v>17.29</v>
      </c>
    </row>
    <row r="218" spans="1:27" ht="16.5">
      <c r="A218" s="17">
        <v>14</v>
      </c>
      <c r="B218" s="85" t="s">
        <v>1150</v>
      </c>
      <c r="C218" s="54" t="s">
        <v>13</v>
      </c>
      <c r="D218" s="26">
        <v>47.15</v>
      </c>
      <c r="E218" s="21"/>
      <c r="F218" s="21">
        <f t="shared" si="21"/>
        <v>0</v>
      </c>
      <c r="G218" s="21"/>
      <c r="H218" s="21">
        <f t="shared" si="22"/>
        <v>0</v>
      </c>
      <c r="I218" s="21">
        <f t="shared" si="24"/>
        <v>0</v>
      </c>
      <c r="J218" s="21">
        <f t="shared" si="23"/>
        <v>0</v>
      </c>
      <c r="K218" s="82"/>
      <c r="AA218" s="72">
        <v>17.29</v>
      </c>
    </row>
    <row r="219" spans="1:27" ht="33">
      <c r="A219" s="17">
        <v>15</v>
      </c>
      <c r="B219" s="85" t="s">
        <v>1151</v>
      </c>
      <c r="C219" s="54" t="s">
        <v>13</v>
      </c>
      <c r="D219" s="26">
        <v>179.27</v>
      </c>
      <c r="E219" s="21"/>
      <c r="F219" s="21">
        <f t="shared" si="21"/>
        <v>0</v>
      </c>
      <c r="G219" s="21"/>
      <c r="H219" s="21">
        <f t="shared" si="22"/>
        <v>0</v>
      </c>
      <c r="I219" s="21">
        <f t="shared" si="24"/>
        <v>0</v>
      </c>
      <c r="J219" s="21">
        <f t="shared" si="23"/>
        <v>0</v>
      </c>
      <c r="K219" s="82"/>
      <c r="AA219" s="72">
        <v>27.66</v>
      </c>
    </row>
    <row r="220" spans="1:27" ht="16.5">
      <c r="A220" s="17">
        <v>16</v>
      </c>
      <c r="B220" s="85" t="s">
        <v>1152</v>
      </c>
      <c r="C220" s="54" t="s">
        <v>13</v>
      </c>
      <c r="D220" s="26">
        <v>252.85</v>
      </c>
      <c r="E220" s="21"/>
      <c r="F220" s="21">
        <f t="shared" si="21"/>
        <v>0</v>
      </c>
      <c r="G220" s="21"/>
      <c r="H220" s="21">
        <f t="shared" si="22"/>
        <v>0</v>
      </c>
      <c r="I220" s="21">
        <f t="shared" si="24"/>
        <v>0</v>
      </c>
      <c r="J220" s="21">
        <f t="shared" si="23"/>
        <v>0</v>
      </c>
      <c r="K220" s="82"/>
      <c r="AA220" s="72">
        <v>27.66</v>
      </c>
    </row>
    <row r="221" spans="1:27" ht="33">
      <c r="A221" s="17">
        <v>17</v>
      </c>
      <c r="B221" s="85" t="s">
        <v>1153</v>
      </c>
      <c r="C221" s="54" t="s">
        <v>13</v>
      </c>
      <c r="D221" s="26">
        <v>59.85</v>
      </c>
      <c r="E221" s="21"/>
      <c r="F221" s="21">
        <f t="shared" si="21"/>
        <v>0</v>
      </c>
      <c r="G221" s="21"/>
      <c r="H221" s="21">
        <f t="shared" si="22"/>
        <v>0</v>
      </c>
      <c r="I221" s="21">
        <f t="shared" si="24"/>
        <v>0</v>
      </c>
      <c r="J221" s="21">
        <f t="shared" si="23"/>
        <v>0</v>
      </c>
      <c r="K221" s="82"/>
      <c r="AA221" s="72">
        <v>27.66</v>
      </c>
    </row>
    <row r="222" spans="1:27" ht="33">
      <c r="A222" s="17">
        <v>18</v>
      </c>
      <c r="B222" s="85" t="s">
        <v>1154</v>
      </c>
      <c r="C222" s="54" t="s">
        <v>13</v>
      </c>
      <c r="D222" s="26">
        <v>64.09</v>
      </c>
      <c r="E222" s="21"/>
      <c r="F222" s="21">
        <f t="shared" si="21"/>
        <v>0</v>
      </c>
      <c r="G222" s="21"/>
      <c r="H222" s="21">
        <f t="shared" si="22"/>
        <v>0</v>
      </c>
      <c r="I222" s="21">
        <f t="shared" si="24"/>
        <v>0</v>
      </c>
      <c r="J222" s="21">
        <f t="shared" si="23"/>
        <v>0</v>
      </c>
      <c r="K222" s="82"/>
      <c r="AA222" s="72">
        <v>32.85</v>
      </c>
    </row>
    <row r="223" spans="1:27" ht="33">
      <c r="A223" s="17">
        <v>19</v>
      </c>
      <c r="B223" s="85" t="s">
        <v>1155</v>
      </c>
      <c r="C223" s="54" t="s">
        <v>13</v>
      </c>
      <c r="D223" s="26">
        <v>96.14</v>
      </c>
      <c r="E223" s="21"/>
      <c r="F223" s="21">
        <f t="shared" si="21"/>
        <v>0</v>
      </c>
      <c r="G223" s="21"/>
      <c r="H223" s="21">
        <f t="shared" si="22"/>
        <v>0</v>
      </c>
      <c r="I223" s="21">
        <f t="shared" si="24"/>
        <v>0</v>
      </c>
      <c r="J223" s="21">
        <f t="shared" si="23"/>
        <v>0</v>
      </c>
      <c r="K223" s="82"/>
      <c r="AA223" s="72">
        <v>32.85</v>
      </c>
    </row>
    <row r="224" spans="1:27" ht="16.5">
      <c r="A224" s="17">
        <v>20</v>
      </c>
      <c r="B224" s="85" t="s">
        <v>1156</v>
      </c>
      <c r="C224" s="54" t="s">
        <v>13</v>
      </c>
      <c r="D224" s="26">
        <v>19.08</v>
      </c>
      <c r="E224" s="21">
        <v>1</v>
      </c>
      <c r="F224" s="21">
        <f t="shared" si="21"/>
        <v>19.08</v>
      </c>
      <c r="G224" s="21">
        <v>1</v>
      </c>
      <c r="H224" s="21">
        <f t="shared" si="22"/>
        <v>19.08</v>
      </c>
      <c r="I224" s="21">
        <f t="shared" si="24"/>
        <v>2</v>
      </c>
      <c r="J224" s="21">
        <f t="shared" si="23"/>
        <v>38.16</v>
      </c>
      <c r="K224" s="82"/>
      <c r="AA224" s="72">
        <v>16.05</v>
      </c>
    </row>
    <row r="225" spans="1:27" ht="16.5">
      <c r="A225" s="17">
        <v>21</v>
      </c>
      <c r="B225" s="85" t="s">
        <v>1157</v>
      </c>
      <c r="C225" s="54" t="s">
        <v>13</v>
      </c>
      <c r="D225" s="26">
        <v>28.29</v>
      </c>
      <c r="E225" s="21"/>
      <c r="F225" s="21">
        <f t="shared" si="21"/>
        <v>0</v>
      </c>
      <c r="G225" s="21"/>
      <c r="H225" s="21">
        <f t="shared" si="22"/>
        <v>0</v>
      </c>
      <c r="I225" s="21">
        <f t="shared" si="24"/>
        <v>0</v>
      </c>
      <c r="J225" s="21">
        <f t="shared" si="23"/>
        <v>0</v>
      </c>
      <c r="K225" s="82"/>
      <c r="AA225" s="72">
        <v>68.91</v>
      </c>
    </row>
    <row r="226" spans="1:27" ht="16.5">
      <c r="A226" s="17">
        <v>22</v>
      </c>
      <c r="B226" s="85" t="s">
        <v>1158</v>
      </c>
      <c r="C226" s="54" t="s">
        <v>13</v>
      </c>
      <c r="D226" s="26">
        <v>107.56</v>
      </c>
      <c r="E226" s="21"/>
      <c r="F226" s="21">
        <f t="shared" si="21"/>
        <v>0</v>
      </c>
      <c r="G226" s="21"/>
      <c r="H226" s="21">
        <f t="shared" si="22"/>
        <v>0</v>
      </c>
      <c r="I226" s="21">
        <f t="shared" si="24"/>
        <v>0</v>
      </c>
      <c r="J226" s="21">
        <f t="shared" si="23"/>
        <v>0</v>
      </c>
      <c r="K226" s="82"/>
      <c r="AA226" s="72">
        <v>83</v>
      </c>
    </row>
    <row r="227" spans="1:27" ht="16.5">
      <c r="A227" s="17">
        <v>23</v>
      </c>
      <c r="B227" s="85" t="s">
        <v>1159</v>
      </c>
      <c r="C227" s="54" t="s">
        <v>13</v>
      </c>
      <c r="D227" s="26">
        <v>151.71</v>
      </c>
      <c r="E227" s="21"/>
      <c r="F227" s="21">
        <f t="shared" si="21"/>
        <v>0</v>
      </c>
      <c r="G227" s="21"/>
      <c r="H227" s="21">
        <f t="shared" si="22"/>
        <v>0</v>
      </c>
      <c r="I227" s="21">
        <f t="shared" si="24"/>
        <v>0</v>
      </c>
      <c r="J227" s="21">
        <f t="shared" si="23"/>
        <v>0</v>
      </c>
      <c r="K227" s="82"/>
      <c r="AA227" s="72">
        <v>19.26</v>
      </c>
    </row>
    <row r="228" spans="1:27" ht="33">
      <c r="A228" s="17">
        <v>24</v>
      </c>
      <c r="B228" s="85" t="s">
        <v>1160</v>
      </c>
      <c r="C228" s="54" t="s">
        <v>13</v>
      </c>
      <c r="D228" s="26">
        <v>35.91</v>
      </c>
      <c r="E228" s="21"/>
      <c r="F228" s="21">
        <f t="shared" si="21"/>
        <v>0</v>
      </c>
      <c r="G228" s="21"/>
      <c r="H228" s="21">
        <f t="shared" si="22"/>
        <v>0</v>
      </c>
      <c r="I228" s="21">
        <f t="shared" si="24"/>
        <v>0</v>
      </c>
      <c r="J228" s="21">
        <f t="shared" si="23"/>
        <v>0</v>
      </c>
      <c r="K228" s="82"/>
      <c r="AA228" s="72">
        <v>92.9885</v>
      </c>
    </row>
    <row r="229" spans="1:27" ht="16.5">
      <c r="A229" s="17">
        <v>25</v>
      </c>
      <c r="B229" s="85" t="s">
        <v>1351</v>
      </c>
      <c r="C229" s="54" t="s">
        <v>13</v>
      </c>
      <c r="D229" s="26">
        <v>46.91</v>
      </c>
      <c r="E229" s="21"/>
      <c r="F229" s="21">
        <f t="shared" si="21"/>
        <v>0</v>
      </c>
      <c r="G229" s="21"/>
      <c r="H229" s="21">
        <f t="shared" si="22"/>
        <v>0</v>
      </c>
      <c r="I229" s="21">
        <f t="shared" si="24"/>
        <v>0</v>
      </c>
      <c r="J229" s="21">
        <f t="shared" si="23"/>
        <v>0</v>
      </c>
      <c r="K229" s="82"/>
      <c r="AA229" s="72">
        <v>21.178500000000003</v>
      </c>
    </row>
    <row r="230" spans="1:27" ht="16.5">
      <c r="A230" s="17">
        <v>26</v>
      </c>
      <c r="B230" s="85" t="s">
        <v>1352</v>
      </c>
      <c r="C230" s="54" t="s">
        <v>13</v>
      </c>
      <c r="D230" s="26">
        <v>62.26</v>
      </c>
      <c r="E230" s="21"/>
      <c r="F230" s="21">
        <f t="shared" si="21"/>
        <v>0</v>
      </c>
      <c r="G230" s="21"/>
      <c r="H230" s="21">
        <f t="shared" si="22"/>
        <v>0</v>
      </c>
      <c r="I230" s="21">
        <f t="shared" si="24"/>
        <v>0</v>
      </c>
      <c r="J230" s="21">
        <f t="shared" si="23"/>
        <v>0</v>
      </c>
      <c r="K230" s="82"/>
      <c r="AA230" s="72">
        <v>29.649900000000002</v>
      </c>
    </row>
    <row r="231" spans="1:27" ht="16.5">
      <c r="A231" s="17">
        <v>27</v>
      </c>
      <c r="B231" s="85" t="s">
        <v>1353</v>
      </c>
      <c r="C231" s="54" t="s">
        <v>13</v>
      </c>
      <c r="D231" s="26">
        <v>194.38</v>
      </c>
      <c r="E231" s="21"/>
      <c r="F231" s="21">
        <f t="shared" si="21"/>
        <v>0</v>
      </c>
      <c r="G231" s="21"/>
      <c r="H231" s="21">
        <f t="shared" si="22"/>
        <v>0</v>
      </c>
      <c r="I231" s="21">
        <f t="shared" si="24"/>
        <v>0</v>
      </c>
      <c r="J231" s="21">
        <f t="shared" si="23"/>
        <v>0</v>
      </c>
      <c r="K231" s="82"/>
      <c r="AA231" s="72">
        <v>23.296350000000004</v>
      </c>
    </row>
    <row r="232" spans="1:27" ht="16.5">
      <c r="A232" s="17">
        <v>28</v>
      </c>
      <c r="B232" s="85" t="s">
        <v>1354</v>
      </c>
      <c r="C232" s="54" t="s">
        <v>13</v>
      </c>
      <c r="D232" s="26">
        <v>267.96</v>
      </c>
      <c r="E232" s="21"/>
      <c r="F232" s="21">
        <f t="shared" si="21"/>
        <v>0</v>
      </c>
      <c r="G232" s="21"/>
      <c r="H232" s="21">
        <f t="shared" si="22"/>
        <v>0</v>
      </c>
      <c r="I232" s="21">
        <f t="shared" si="24"/>
        <v>0</v>
      </c>
      <c r="J232" s="21">
        <f t="shared" si="23"/>
        <v>0</v>
      </c>
      <c r="K232" s="82"/>
      <c r="AA232" s="72">
        <v>32.61489</v>
      </c>
    </row>
    <row r="233" spans="1:27" ht="16.5">
      <c r="A233" s="17">
        <v>29</v>
      </c>
      <c r="B233" s="24" t="s">
        <v>1205</v>
      </c>
      <c r="C233" s="54" t="s">
        <v>1094</v>
      </c>
      <c r="D233" s="26">
        <v>15.11</v>
      </c>
      <c r="E233" s="21">
        <v>41</v>
      </c>
      <c r="F233" s="21">
        <f t="shared" si="21"/>
        <v>619.51</v>
      </c>
      <c r="G233" s="21">
        <v>21</v>
      </c>
      <c r="H233" s="21">
        <f t="shared" si="22"/>
        <v>317.31</v>
      </c>
      <c r="I233" s="21">
        <f t="shared" si="24"/>
        <v>62</v>
      </c>
      <c r="J233" s="21">
        <f t="shared" si="23"/>
        <v>936.8199999999999</v>
      </c>
      <c r="K233" s="82"/>
      <c r="AA233" s="72">
        <v>13.83</v>
      </c>
    </row>
    <row r="234" spans="1:27" ht="16.5">
      <c r="A234" s="17">
        <v>30</v>
      </c>
      <c r="B234" s="24" t="s">
        <v>1206</v>
      </c>
      <c r="C234" s="54" t="s">
        <v>1094</v>
      </c>
      <c r="D234" s="26">
        <v>25.18</v>
      </c>
      <c r="E234" s="21"/>
      <c r="F234" s="21">
        <f t="shared" si="21"/>
        <v>0</v>
      </c>
      <c r="G234" s="21"/>
      <c r="H234" s="21">
        <f t="shared" si="22"/>
        <v>0</v>
      </c>
      <c r="I234" s="21">
        <f t="shared" si="24"/>
        <v>0</v>
      </c>
      <c r="J234" s="21">
        <f t="shared" si="23"/>
        <v>0</v>
      </c>
      <c r="K234" s="82"/>
      <c r="AA234" s="72">
        <v>17.29</v>
      </c>
    </row>
    <row r="235" spans="1:27" ht="16.5">
      <c r="A235" s="17">
        <v>31</v>
      </c>
      <c r="B235" s="24" t="s">
        <v>1207</v>
      </c>
      <c r="C235" s="54" t="s">
        <v>1094</v>
      </c>
      <c r="D235" s="26">
        <v>48.74</v>
      </c>
      <c r="E235" s="21"/>
      <c r="F235" s="21">
        <f t="shared" si="21"/>
        <v>0</v>
      </c>
      <c r="G235" s="21"/>
      <c r="H235" s="21">
        <f t="shared" si="22"/>
        <v>0</v>
      </c>
      <c r="I235" s="21">
        <f t="shared" si="24"/>
        <v>0</v>
      </c>
      <c r="J235" s="21">
        <f t="shared" si="23"/>
        <v>0</v>
      </c>
      <c r="K235" s="82"/>
      <c r="AA235" s="72">
        <v>27.66</v>
      </c>
    </row>
    <row r="236" spans="1:27" ht="16.5">
      <c r="A236" s="17">
        <v>32</v>
      </c>
      <c r="B236" s="24" t="s">
        <v>1208</v>
      </c>
      <c r="C236" s="54" t="s">
        <v>1094</v>
      </c>
      <c r="D236" s="26">
        <v>74.91</v>
      </c>
      <c r="E236" s="21"/>
      <c r="F236" s="21">
        <f t="shared" si="21"/>
        <v>0</v>
      </c>
      <c r="G236" s="21"/>
      <c r="H236" s="21">
        <f t="shared" si="22"/>
        <v>0</v>
      </c>
      <c r="I236" s="21">
        <f t="shared" si="24"/>
        <v>0</v>
      </c>
      <c r="J236" s="21">
        <f t="shared" si="23"/>
        <v>0</v>
      </c>
      <c r="K236" s="82"/>
      <c r="AA236" s="72">
        <v>32.85</v>
      </c>
    </row>
    <row r="237" spans="1:27" ht="16.5">
      <c r="A237" s="17">
        <v>33</v>
      </c>
      <c r="B237" s="24" t="s">
        <v>295</v>
      </c>
      <c r="C237" s="54" t="s">
        <v>13</v>
      </c>
      <c r="D237" s="26">
        <v>7.91</v>
      </c>
      <c r="E237" s="21">
        <v>41</v>
      </c>
      <c r="F237" s="21">
        <f t="shared" si="21"/>
        <v>324.31</v>
      </c>
      <c r="G237" s="21">
        <v>21</v>
      </c>
      <c r="H237" s="21">
        <f t="shared" si="22"/>
        <v>166.11</v>
      </c>
      <c r="I237" s="21">
        <f t="shared" si="24"/>
        <v>62</v>
      </c>
      <c r="J237" s="21">
        <f t="shared" si="23"/>
        <v>490.42</v>
      </c>
      <c r="K237" s="82"/>
      <c r="AA237" s="72">
        <v>6.13</v>
      </c>
    </row>
    <row r="238" spans="1:27" ht="33">
      <c r="A238" s="17">
        <v>34</v>
      </c>
      <c r="B238" s="86" t="s">
        <v>1213</v>
      </c>
      <c r="C238" s="54" t="s">
        <v>13</v>
      </c>
      <c r="D238" s="26">
        <v>14.4</v>
      </c>
      <c r="E238" s="21">
        <v>26</v>
      </c>
      <c r="F238" s="21">
        <f t="shared" si="21"/>
        <v>374.40000000000003</v>
      </c>
      <c r="G238" s="21">
        <v>8</v>
      </c>
      <c r="H238" s="21">
        <f t="shared" si="22"/>
        <v>115.2</v>
      </c>
      <c r="I238" s="21">
        <f t="shared" si="24"/>
        <v>34</v>
      </c>
      <c r="J238" s="21">
        <f t="shared" si="23"/>
        <v>489.6</v>
      </c>
      <c r="K238" s="82"/>
      <c r="AA238" s="72">
        <v>14.28</v>
      </c>
    </row>
    <row r="239" spans="1:27" ht="33">
      <c r="A239" s="17">
        <v>35</v>
      </c>
      <c r="B239" s="86" t="s">
        <v>1214</v>
      </c>
      <c r="C239" s="54" t="s">
        <v>13</v>
      </c>
      <c r="D239" s="26">
        <v>18.68</v>
      </c>
      <c r="E239" s="21">
        <v>4</v>
      </c>
      <c r="F239" s="21">
        <f t="shared" si="21"/>
        <v>74.72</v>
      </c>
      <c r="G239" s="21">
        <v>3</v>
      </c>
      <c r="H239" s="21">
        <f t="shared" si="22"/>
        <v>56.04</v>
      </c>
      <c r="I239" s="21">
        <f t="shared" si="24"/>
        <v>7</v>
      </c>
      <c r="J239" s="21">
        <f t="shared" si="23"/>
        <v>130.76</v>
      </c>
      <c r="K239" s="82"/>
      <c r="AA239" s="72">
        <v>14.28</v>
      </c>
    </row>
    <row r="240" spans="1:27" ht="33">
      <c r="A240" s="17">
        <v>36</v>
      </c>
      <c r="B240" s="86" t="s">
        <v>1215</v>
      </c>
      <c r="C240" s="54" t="s">
        <v>13</v>
      </c>
      <c r="D240" s="26">
        <v>15.43</v>
      </c>
      <c r="E240" s="21"/>
      <c r="F240" s="21">
        <f t="shared" si="21"/>
        <v>0</v>
      </c>
      <c r="G240" s="21"/>
      <c r="H240" s="21">
        <f t="shared" si="22"/>
        <v>0</v>
      </c>
      <c r="I240" s="21">
        <f t="shared" si="24"/>
        <v>0</v>
      </c>
      <c r="J240" s="21">
        <f t="shared" si="23"/>
        <v>0</v>
      </c>
      <c r="K240" s="82"/>
      <c r="AA240" s="72">
        <v>28.56</v>
      </c>
    </row>
    <row r="241" spans="1:27" ht="33">
      <c r="A241" s="17">
        <v>37</v>
      </c>
      <c r="B241" s="86" t="s">
        <v>1216</v>
      </c>
      <c r="C241" s="54" t="s">
        <v>13</v>
      </c>
      <c r="D241" s="26">
        <v>18.1</v>
      </c>
      <c r="E241" s="21"/>
      <c r="F241" s="21">
        <f t="shared" si="21"/>
        <v>0</v>
      </c>
      <c r="G241" s="21"/>
      <c r="H241" s="21">
        <f t="shared" si="22"/>
        <v>0</v>
      </c>
      <c r="I241" s="21">
        <f t="shared" si="24"/>
        <v>0</v>
      </c>
      <c r="J241" s="21">
        <f t="shared" si="23"/>
        <v>0</v>
      </c>
      <c r="K241" s="82"/>
      <c r="AA241" s="72">
        <v>28.56</v>
      </c>
    </row>
    <row r="242" spans="1:27" ht="33">
      <c r="A242" s="17">
        <v>38</v>
      </c>
      <c r="B242" s="86" t="s">
        <v>1217</v>
      </c>
      <c r="C242" s="54" t="s">
        <v>13</v>
      </c>
      <c r="D242" s="26">
        <v>14.01</v>
      </c>
      <c r="E242" s="21"/>
      <c r="F242" s="21">
        <f t="shared" si="21"/>
        <v>0</v>
      </c>
      <c r="G242" s="21"/>
      <c r="H242" s="21">
        <f t="shared" si="22"/>
        <v>0</v>
      </c>
      <c r="I242" s="21">
        <f t="shared" si="24"/>
        <v>0</v>
      </c>
      <c r="J242" s="21">
        <f t="shared" si="23"/>
        <v>0</v>
      </c>
      <c r="K242" s="82"/>
      <c r="AA242" s="72">
        <v>16.43</v>
      </c>
    </row>
    <row r="243" spans="1:27" ht="33">
      <c r="A243" s="17">
        <v>39</v>
      </c>
      <c r="B243" s="86" t="s">
        <v>1218</v>
      </c>
      <c r="C243" s="54" t="s">
        <v>13</v>
      </c>
      <c r="D243" s="26">
        <v>16.93</v>
      </c>
      <c r="E243" s="21"/>
      <c r="F243" s="21">
        <f t="shared" si="21"/>
        <v>0</v>
      </c>
      <c r="G243" s="21"/>
      <c r="H243" s="21">
        <f t="shared" si="22"/>
        <v>0</v>
      </c>
      <c r="I243" s="21">
        <f t="shared" si="24"/>
        <v>0</v>
      </c>
      <c r="J243" s="21">
        <f t="shared" si="23"/>
        <v>0</v>
      </c>
      <c r="K243" s="82"/>
      <c r="AA243" s="72">
        <v>16.43</v>
      </c>
    </row>
    <row r="244" spans="1:27" ht="33">
      <c r="A244" s="17">
        <v>40</v>
      </c>
      <c r="B244" s="86" t="s">
        <v>1219</v>
      </c>
      <c r="C244" s="54" t="s">
        <v>13</v>
      </c>
      <c r="D244" s="26">
        <v>17.51</v>
      </c>
      <c r="E244" s="21">
        <v>11</v>
      </c>
      <c r="F244" s="21">
        <f t="shared" si="21"/>
        <v>192.61</v>
      </c>
      <c r="G244" s="21">
        <v>10</v>
      </c>
      <c r="H244" s="21">
        <f t="shared" si="22"/>
        <v>175.10000000000002</v>
      </c>
      <c r="I244" s="21">
        <f t="shared" si="24"/>
        <v>21</v>
      </c>
      <c r="J244" s="21">
        <f t="shared" si="23"/>
        <v>367.71000000000004</v>
      </c>
      <c r="K244" s="82"/>
      <c r="AA244" s="72">
        <v>32.86</v>
      </c>
    </row>
    <row r="245" spans="1:27" ht="33" hidden="1">
      <c r="A245" s="17">
        <v>41</v>
      </c>
      <c r="B245" s="86" t="s">
        <v>1220</v>
      </c>
      <c r="C245" s="54" t="s">
        <v>13</v>
      </c>
      <c r="D245" s="26">
        <v>18.39</v>
      </c>
      <c r="E245" s="21"/>
      <c r="F245" s="21">
        <f t="shared" si="21"/>
        <v>0</v>
      </c>
      <c r="G245" s="21"/>
      <c r="H245" s="21">
        <f t="shared" si="22"/>
        <v>0</v>
      </c>
      <c r="I245" s="21">
        <f t="shared" si="24"/>
        <v>0</v>
      </c>
      <c r="J245" s="21">
        <f t="shared" si="23"/>
        <v>0</v>
      </c>
      <c r="K245" s="82"/>
      <c r="AA245" s="72">
        <v>14.28</v>
      </c>
    </row>
    <row r="246" spans="1:27" ht="16.5" hidden="1">
      <c r="A246" s="17">
        <v>42</v>
      </c>
      <c r="B246" s="86" t="s">
        <v>1221</v>
      </c>
      <c r="C246" s="54" t="s">
        <v>13</v>
      </c>
      <c r="D246" s="26">
        <v>7.2</v>
      </c>
      <c r="E246" s="21"/>
      <c r="F246" s="21">
        <f t="shared" si="21"/>
        <v>0</v>
      </c>
      <c r="G246" s="21"/>
      <c r="H246" s="21">
        <f t="shared" si="22"/>
        <v>0</v>
      </c>
      <c r="I246" s="21">
        <f t="shared" si="24"/>
        <v>0</v>
      </c>
      <c r="J246" s="21">
        <f t="shared" si="23"/>
        <v>0</v>
      </c>
      <c r="K246" s="82"/>
      <c r="AA246" s="72">
        <v>14.28</v>
      </c>
    </row>
    <row r="247" spans="1:27" ht="16.5" hidden="1">
      <c r="A247" s="17">
        <v>43</v>
      </c>
      <c r="B247" s="86" t="s">
        <v>1222</v>
      </c>
      <c r="C247" s="54" t="s">
        <v>13</v>
      </c>
      <c r="D247" s="26">
        <v>9.34</v>
      </c>
      <c r="E247" s="21"/>
      <c r="F247" s="21">
        <f t="shared" si="21"/>
        <v>0</v>
      </c>
      <c r="G247" s="21"/>
      <c r="H247" s="21">
        <f t="shared" si="22"/>
        <v>0</v>
      </c>
      <c r="I247" s="21">
        <f t="shared" si="24"/>
        <v>0</v>
      </c>
      <c r="J247" s="21">
        <f t="shared" si="23"/>
        <v>0</v>
      </c>
      <c r="K247" s="82"/>
      <c r="AA247" s="72">
        <v>49.29</v>
      </c>
    </row>
    <row r="248" spans="1:27" ht="16.5" hidden="1">
      <c r="A248" s="17">
        <v>44</v>
      </c>
      <c r="B248" s="86" t="s">
        <v>1223</v>
      </c>
      <c r="C248" s="54" t="s">
        <v>13</v>
      </c>
      <c r="D248" s="26">
        <v>7.72</v>
      </c>
      <c r="E248" s="21"/>
      <c r="F248" s="21">
        <f t="shared" si="21"/>
        <v>0</v>
      </c>
      <c r="G248" s="21"/>
      <c r="H248" s="21">
        <f t="shared" si="22"/>
        <v>0</v>
      </c>
      <c r="I248" s="21">
        <f t="shared" si="24"/>
        <v>0</v>
      </c>
      <c r="J248" s="21">
        <f t="shared" si="23"/>
        <v>0</v>
      </c>
      <c r="K248" s="82"/>
      <c r="AA248" s="72">
        <v>14.28</v>
      </c>
    </row>
    <row r="249" spans="1:27" ht="16.5" hidden="1">
      <c r="A249" s="17">
        <v>45</v>
      </c>
      <c r="B249" s="86" t="s">
        <v>1224</v>
      </c>
      <c r="C249" s="54" t="s">
        <v>13</v>
      </c>
      <c r="D249" s="26">
        <v>9.05</v>
      </c>
      <c r="E249" s="21"/>
      <c r="F249" s="21">
        <f t="shared" si="21"/>
        <v>0</v>
      </c>
      <c r="G249" s="21"/>
      <c r="H249" s="21">
        <f t="shared" si="22"/>
        <v>0</v>
      </c>
      <c r="I249" s="21">
        <f t="shared" si="24"/>
        <v>0</v>
      </c>
      <c r="J249" s="21">
        <f t="shared" si="23"/>
        <v>0</v>
      </c>
      <c r="K249" s="82"/>
      <c r="AA249" s="72">
        <v>8.149999999999999</v>
      </c>
    </row>
    <row r="250" spans="1:27" ht="16.5" hidden="1">
      <c r="A250" s="17">
        <v>46</v>
      </c>
      <c r="B250" s="86" t="s">
        <v>1225</v>
      </c>
      <c r="C250" s="54" t="s">
        <v>13</v>
      </c>
      <c r="D250" s="26">
        <v>7.01</v>
      </c>
      <c r="E250" s="21"/>
      <c r="F250" s="21">
        <f t="shared" si="21"/>
        <v>0</v>
      </c>
      <c r="G250" s="21"/>
      <c r="H250" s="21">
        <f t="shared" si="22"/>
        <v>0</v>
      </c>
      <c r="I250" s="21">
        <f t="shared" si="24"/>
        <v>0</v>
      </c>
      <c r="J250" s="21">
        <f t="shared" si="23"/>
        <v>0</v>
      </c>
      <c r="K250" s="82"/>
      <c r="AA250" s="72">
        <v>8.15</v>
      </c>
    </row>
    <row r="251" spans="1:27" ht="16.5" hidden="1">
      <c r="A251" s="17">
        <v>47</v>
      </c>
      <c r="B251" s="86" t="s">
        <v>1226</v>
      </c>
      <c r="C251" s="54" t="s">
        <v>13</v>
      </c>
      <c r="D251" s="26">
        <v>8.47</v>
      </c>
      <c r="E251" s="21"/>
      <c r="F251" s="21">
        <f t="shared" si="21"/>
        <v>0</v>
      </c>
      <c r="G251" s="21"/>
      <c r="H251" s="21">
        <f t="shared" si="22"/>
        <v>0</v>
      </c>
      <c r="I251" s="21">
        <f t="shared" si="24"/>
        <v>0</v>
      </c>
      <c r="J251" s="21">
        <f t="shared" si="23"/>
        <v>0</v>
      </c>
      <c r="K251" s="82"/>
      <c r="AA251" s="72">
        <v>16.299999999999997</v>
      </c>
    </row>
    <row r="252" spans="1:27" ht="16.5" hidden="1">
      <c r="A252" s="17">
        <v>48</v>
      </c>
      <c r="B252" s="86" t="s">
        <v>1227</v>
      </c>
      <c r="C252" s="54" t="s">
        <v>13</v>
      </c>
      <c r="D252" s="26">
        <v>8.76</v>
      </c>
      <c r="E252" s="21"/>
      <c r="F252" s="21">
        <f t="shared" si="21"/>
        <v>0</v>
      </c>
      <c r="G252" s="21"/>
      <c r="H252" s="21">
        <f t="shared" si="22"/>
        <v>0</v>
      </c>
      <c r="I252" s="21">
        <f t="shared" si="24"/>
        <v>0</v>
      </c>
      <c r="J252" s="21">
        <f t="shared" si="23"/>
        <v>0</v>
      </c>
      <c r="K252" s="82"/>
      <c r="AA252" s="72">
        <v>10.3</v>
      </c>
    </row>
    <row r="253" spans="1:27" ht="16.5" hidden="1">
      <c r="A253" s="17">
        <v>49</v>
      </c>
      <c r="B253" s="86" t="s">
        <v>1228</v>
      </c>
      <c r="C253" s="54" t="s">
        <v>13</v>
      </c>
      <c r="D253" s="26">
        <v>9.2</v>
      </c>
      <c r="E253" s="21"/>
      <c r="F253" s="21">
        <f t="shared" si="21"/>
        <v>0</v>
      </c>
      <c r="G253" s="21"/>
      <c r="H253" s="21">
        <f t="shared" si="22"/>
        <v>0</v>
      </c>
      <c r="I253" s="21">
        <f t="shared" si="24"/>
        <v>0</v>
      </c>
      <c r="J253" s="21">
        <f t="shared" si="23"/>
        <v>0</v>
      </c>
      <c r="K253" s="82"/>
      <c r="AA253" s="72">
        <v>10.3</v>
      </c>
    </row>
    <row r="254" spans="1:27" ht="16.5">
      <c r="A254" s="17">
        <v>50</v>
      </c>
      <c r="B254" s="24" t="s">
        <v>1285</v>
      </c>
      <c r="C254" s="54" t="s">
        <v>13</v>
      </c>
      <c r="D254" s="26">
        <v>8.94</v>
      </c>
      <c r="E254" s="21">
        <v>7</v>
      </c>
      <c r="F254" s="21">
        <f t="shared" si="21"/>
        <v>62.58</v>
      </c>
      <c r="G254" s="21"/>
      <c r="H254" s="21">
        <f t="shared" si="22"/>
        <v>0</v>
      </c>
      <c r="I254" s="21">
        <f t="shared" si="24"/>
        <v>7</v>
      </c>
      <c r="J254" s="21">
        <f t="shared" si="23"/>
        <v>62.58</v>
      </c>
      <c r="K254" s="82"/>
      <c r="AA254" s="72">
        <v>6.2</v>
      </c>
    </row>
    <row r="255" spans="1:11" ht="16.5">
      <c r="A255" s="17">
        <v>51</v>
      </c>
      <c r="B255" s="24" t="s">
        <v>1286</v>
      </c>
      <c r="C255" s="54" t="s">
        <v>13</v>
      </c>
      <c r="D255" s="26">
        <v>12.55</v>
      </c>
      <c r="E255" s="21">
        <v>13</v>
      </c>
      <c r="F255" s="21">
        <f t="shared" si="21"/>
        <v>163.15</v>
      </c>
      <c r="G255" s="21"/>
      <c r="H255" s="21">
        <f t="shared" si="22"/>
        <v>0</v>
      </c>
      <c r="I255" s="21">
        <f t="shared" si="24"/>
        <v>13</v>
      </c>
      <c r="J255" s="21">
        <f t="shared" si="23"/>
        <v>163.15</v>
      </c>
      <c r="K255" s="82"/>
    </row>
    <row r="256" spans="1:11" ht="16.5">
      <c r="A256" s="17">
        <v>52</v>
      </c>
      <c r="B256" s="24" t="s">
        <v>1287</v>
      </c>
      <c r="C256" s="54" t="s">
        <v>13</v>
      </c>
      <c r="D256" s="26">
        <v>15.59</v>
      </c>
      <c r="E256" s="21">
        <v>3</v>
      </c>
      <c r="F256" s="21">
        <f t="shared" si="21"/>
        <v>46.769999999999996</v>
      </c>
      <c r="G256" s="21"/>
      <c r="H256" s="21">
        <f t="shared" si="22"/>
        <v>0</v>
      </c>
      <c r="I256" s="21">
        <f t="shared" si="24"/>
        <v>3</v>
      </c>
      <c r="J256" s="21">
        <f t="shared" si="23"/>
        <v>46.769999999999996</v>
      </c>
      <c r="K256" s="82"/>
    </row>
    <row r="257" spans="1:11" ht="16.5" hidden="1">
      <c r="A257" s="17">
        <v>53</v>
      </c>
      <c r="B257" s="24" t="s">
        <v>1288</v>
      </c>
      <c r="C257" s="54" t="s">
        <v>13</v>
      </c>
      <c r="D257" s="26">
        <v>18.25</v>
      </c>
      <c r="E257" s="21"/>
      <c r="F257" s="21">
        <f t="shared" si="21"/>
        <v>0</v>
      </c>
      <c r="G257" s="21"/>
      <c r="H257" s="21">
        <f t="shared" si="22"/>
        <v>0</v>
      </c>
      <c r="I257" s="21">
        <f t="shared" si="24"/>
        <v>0</v>
      </c>
      <c r="J257" s="21">
        <f t="shared" si="23"/>
        <v>0</v>
      </c>
      <c r="K257" s="82"/>
    </row>
    <row r="258" spans="1:11" ht="16.5" hidden="1">
      <c r="A258" s="17">
        <v>54</v>
      </c>
      <c r="B258" s="24" t="s">
        <v>1289</v>
      </c>
      <c r="C258" s="54" t="s">
        <v>13</v>
      </c>
      <c r="D258" s="26">
        <v>20.91</v>
      </c>
      <c r="E258" s="21"/>
      <c r="F258" s="21">
        <f t="shared" si="21"/>
        <v>0</v>
      </c>
      <c r="G258" s="21"/>
      <c r="H258" s="21">
        <f t="shared" si="22"/>
        <v>0</v>
      </c>
      <c r="I258" s="21">
        <f t="shared" si="24"/>
        <v>0</v>
      </c>
      <c r="J258" s="21">
        <f t="shared" si="23"/>
        <v>0</v>
      </c>
      <c r="K258" s="82"/>
    </row>
    <row r="259" spans="1:11" ht="16.5" hidden="1">
      <c r="A259" s="17">
        <v>55</v>
      </c>
      <c r="B259" s="24" t="s">
        <v>1290</v>
      </c>
      <c r="C259" s="54" t="s">
        <v>13</v>
      </c>
      <c r="D259" s="26">
        <v>22.81</v>
      </c>
      <c r="E259" s="21"/>
      <c r="F259" s="21">
        <f t="shared" si="21"/>
        <v>0</v>
      </c>
      <c r="G259" s="21"/>
      <c r="H259" s="21">
        <f t="shared" si="22"/>
        <v>0</v>
      </c>
      <c r="I259" s="21">
        <f t="shared" si="24"/>
        <v>0</v>
      </c>
      <c r="J259" s="21">
        <f t="shared" si="23"/>
        <v>0</v>
      </c>
      <c r="K259" s="82"/>
    </row>
    <row r="260" spans="1:11" ht="16.5" hidden="1">
      <c r="A260" s="17">
        <v>56</v>
      </c>
      <c r="B260" s="24" t="s">
        <v>1291</v>
      </c>
      <c r="C260" s="54" t="s">
        <v>13</v>
      </c>
      <c r="D260" s="26">
        <v>23.84</v>
      </c>
      <c r="E260" s="21"/>
      <c r="F260" s="21">
        <f t="shared" si="21"/>
        <v>0</v>
      </c>
      <c r="G260" s="21"/>
      <c r="H260" s="21">
        <f t="shared" si="22"/>
        <v>0</v>
      </c>
      <c r="I260" s="21">
        <f t="shared" si="24"/>
        <v>0</v>
      </c>
      <c r="J260" s="21">
        <f t="shared" si="23"/>
        <v>0</v>
      </c>
      <c r="K260" s="82"/>
    </row>
    <row r="261" spans="1:11" ht="16.5" hidden="1">
      <c r="A261" s="17">
        <v>57</v>
      </c>
      <c r="B261" s="24" t="s">
        <v>1292</v>
      </c>
      <c r="C261" s="54" t="s">
        <v>13</v>
      </c>
      <c r="D261" s="26">
        <v>25.16</v>
      </c>
      <c r="E261" s="21"/>
      <c r="F261" s="21">
        <f t="shared" si="21"/>
        <v>0</v>
      </c>
      <c r="G261" s="21"/>
      <c r="H261" s="21">
        <f t="shared" si="22"/>
        <v>0</v>
      </c>
      <c r="I261" s="21">
        <f t="shared" si="24"/>
        <v>0</v>
      </c>
      <c r="J261" s="21">
        <f t="shared" si="23"/>
        <v>0</v>
      </c>
      <c r="K261" s="82"/>
    </row>
    <row r="262" spans="1:11" ht="16.5" hidden="1">
      <c r="A262" s="17">
        <v>58</v>
      </c>
      <c r="B262" s="24" t="s">
        <v>1293</v>
      </c>
      <c r="C262" s="54" t="s">
        <v>13</v>
      </c>
      <c r="D262" s="26">
        <v>29.14</v>
      </c>
      <c r="E262" s="21"/>
      <c r="F262" s="21">
        <f t="shared" si="21"/>
        <v>0</v>
      </c>
      <c r="G262" s="21"/>
      <c r="H262" s="21">
        <f t="shared" si="22"/>
        <v>0</v>
      </c>
      <c r="I262" s="21">
        <f t="shared" si="24"/>
        <v>0</v>
      </c>
      <c r="J262" s="21">
        <f t="shared" si="23"/>
        <v>0</v>
      </c>
      <c r="K262" s="82"/>
    </row>
    <row r="263" spans="1:11" ht="16.5" hidden="1">
      <c r="A263" s="17">
        <v>59</v>
      </c>
      <c r="B263" s="24" t="s">
        <v>1294</v>
      </c>
      <c r="C263" s="54" t="s">
        <v>13</v>
      </c>
      <c r="D263" s="26">
        <v>32</v>
      </c>
      <c r="E263" s="21"/>
      <c r="F263" s="21">
        <f t="shared" si="21"/>
        <v>0</v>
      </c>
      <c r="G263" s="21"/>
      <c r="H263" s="21">
        <f t="shared" si="22"/>
        <v>0</v>
      </c>
      <c r="I263" s="21">
        <f t="shared" si="24"/>
        <v>0</v>
      </c>
      <c r="J263" s="21">
        <f t="shared" si="23"/>
        <v>0</v>
      </c>
      <c r="K263" s="82"/>
    </row>
    <row r="264" spans="1:11" ht="16.5" hidden="1">
      <c r="A264" s="17">
        <v>60</v>
      </c>
      <c r="B264" s="24" t="s">
        <v>1295</v>
      </c>
      <c r="C264" s="54" t="s">
        <v>13</v>
      </c>
      <c r="D264" s="26">
        <v>33.95</v>
      </c>
      <c r="E264" s="21"/>
      <c r="F264" s="21">
        <f t="shared" si="21"/>
        <v>0</v>
      </c>
      <c r="G264" s="21"/>
      <c r="H264" s="21">
        <f t="shared" si="22"/>
        <v>0</v>
      </c>
      <c r="I264" s="21">
        <f t="shared" si="24"/>
        <v>0</v>
      </c>
      <c r="J264" s="21">
        <f t="shared" si="23"/>
        <v>0</v>
      </c>
      <c r="K264" s="82"/>
    </row>
    <row r="265" spans="1:27" ht="16.5" hidden="1">
      <c r="A265" s="17">
        <v>61</v>
      </c>
      <c r="B265" s="24" t="s">
        <v>1296</v>
      </c>
      <c r="C265" s="54" t="s">
        <v>13</v>
      </c>
      <c r="D265" s="26">
        <v>35.34</v>
      </c>
      <c r="E265" s="21"/>
      <c r="F265" s="21">
        <f t="shared" si="21"/>
        <v>0</v>
      </c>
      <c r="G265" s="21"/>
      <c r="H265" s="21">
        <f t="shared" si="22"/>
        <v>0</v>
      </c>
      <c r="I265" s="21">
        <f t="shared" si="24"/>
        <v>0</v>
      </c>
      <c r="J265" s="21">
        <f t="shared" si="23"/>
        <v>0</v>
      </c>
      <c r="K265" s="82"/>
      <c r="AA265" s="72">
        <v>6.2</v>
      </c>
    </row>
    <row r="266" spans="1:27" ht="16.5" hidden="1">
      <c r="A266" s="17">
        <v>62</v>
      </c>
      <c r="B266" s="24" t="s">
        <v>1297</v>
      </c>
      <c r="C266" s="54" t="s">
        <v>13</v>
      </c>
      <c r="D266" s="26">
        <v>6.71</v>
      </c>
      <c r="E266" s="21"/>
      <c r="F266" s="21">
        <f t="shared" si="21"/>
        <v>0</v>
      </c>
      <c r="G266" s="21"/>
      <c r="H266" s="21">
        <f t="shared" si="22"/>
        <v>0</v>
      </c>
      <c r="I266" s="21">
        <f t="shared" si="24"/>
        <v>0</v>
      </c>
      <c r="J266" s="21">
        <f t="shared" si="23"/>
        <v>0</v>
      </c>
      <c r="K266" s="82"/>
      <c r="AA266" s="72">
        <v>6.94</v>
      </c>
    </row>
    <row r="267" spans="1:11" ht="16.5" hidden="1">
      <c r="A267" s="17">
        <v>63</v>
      </c>
      <c r="B267" s="24" t="s">
        <v>1298</v>
      </c>
      <c r="C267" s="54" t="s">
        <v>13</v>
      </c>
      <c r="D267" s="26">
        <v>9.41</v>
      </c>
      <c r="E267" s="21"/>
      <c r="F267" s="21">
        <f t="shared" si="21"/>
        <v>0</v>
      </c>
      <c r="G267" s="21"/>
      <c r="H267" s="21">
        <f t="shared" si="22"/>
        <v>0</v>
      </c>
      <c r="I267" s="21">
        <f t="shared" si="24"/>
        <v>0</v>
      </c>
      <c r="J267" s="21">
        <f t="shared" si="23"/>
        <v>0</v>
      </c>
      <c r="K267" s="82"/>
    </row>
    <row r="268" spans="1:11" ht="16.5" hidden="1">
      <c r="A268" s="17">
        <v>64</v>
      </c>
      <c r="B268" s="24" t="s">
        <v>1299</v>
      </c>
      <c r="C268" s="54" t="s">
        <v>13</v>
      </c>
      <c r="D268" s="26">
        <v>11.69</v>
      </c>
      <c r="E268" s="21"/>
      <c r="F268" s="21">
        <f t="shared" si="21"/>
        <v>0</v>
      </c>
      <c r="G268" s="21"/>
      <c r="H268" s="21">
        <f t="shared" si="22"/>
        <v>0</v>
      </c>
      <c r="I268" s="21">
        <f t="shared" si="24"/>
        <v>0</v>
      </c>
      <c r="J268" s="21">
        <f t="shared" si="23"/>
        <v>0</v>
      </c>
      <c r="K268" s="82"/>
    </row>
    <row r="269" spans="1:11" ht="16.5" hidden="1">
      <c r="A269" s="17">
        <v>65</v>
      </c>
      <c r="B269" s="24" t="s">
        <v>1300</v>
      </c>
      <c r="C269" s="54" t="s">
        <v>13</v>
      </c>
      <c r="D269" s="26">
        <v>13.69</v>
      </c>
      <c r="E269" s="21"/>
      <c r="F269" s="21">
        <f aca="true" t="shared" si="25" ref="F269:F332">E269*D269</f>
        <v>0</v>
      </c>
      <c r="G269" s="21"/>
      <c r="H269" s="21">
        <f aca="true" t="shared" si="26" ref="H269:H332">G269*D269</f>
        <v>0</v>
      </c>
      <c r="I269" s="21">
        <f t="shared" si="24"/>
        <v>0</v>
      </c>
      <c r="J269" s="21">
        <f aca="true" t="shared" si="27" ref="J269:J332">I269*D269</f>
        <v>0</v>
      </c>
      <c r="K269" s="82"/>
    </row>
    <row r="270" spans="1:11" ht="16.5" hidden="1">
      <c r="A270" s="17">
        <v>66</v>
      </c>
      <c r="B270" s="24" t="s">
        <v>1301</v>
      </c>
      <c r="C270" s="54" t="s">
        <v>13</v>
      </c>
      <c r="D270" s="26">
        <v>15.68</v>
      </c>
      <c r="E270" s="21"/>
      <c r="F270" s="21">
        <f t="shared" si="25"/>
        <v>0</v>
      </c>
      <c r="G270" s="21"/>
      <c r="H270" s="21">
        <f t="shared" si="26"/>
        <v>0</v>
      </c>
      <c r="I270" s="21">
        <f aca="true" t="shared" si="28" ref="I270:I333">E270+G270</f>
        <v>0</v>
      </c>
      <c r="J270" s="21">
        <f t="shared" si="27"/>
        <v>0</v>
      </c>
      <c r="K270" s="82"/>
    </row>
    <row r="271" spans="1:27" ht="16.5" hidden="1">
      <c r="A271" s="17">
        <v>67</v>
      </c>
      <c r="B271" s="24" t="s">
        <v>1302</v>
      </c>
      <c r="C271" s="54" t="s">
        <v>13</v>
      </c>
      <c r="D271" s="26">
        <v>17.11</v>
      </c>
      <c r="E271" s="21"/>
      <c r="F271" s="21">
        <f t="shared" si="25"/>
        <v>0</v>
      </c>
      <c r="G271" s="21"/>
      <c r="H271" s="21">
        <f t="shared" si="26"/>
        <v>0</v>
      </c>
      <c r="I271" s="21">
        <f t="shared" si="28"/>
        <v>0</v>
      </c>
      <c r="J271" s="21">
        <f t="shared" si="27"/>
        <v>0</v>
      </c>
      <c r="K271" s="82"/>
      <c r="AA271" s="72">
        <v>9.34</v>
      </c>
    </row>
    <row r="272" spans="1:27" ht="16.5" hidden="1">
      <c r="A272" s="17">
        <v>68</v>
      </c>
      <c r="B272" s="24" t="s">
        <v>1303</v>
      </c>
      <c r="C272" s="54" t="s">
        <v>13</v>
      </c>
      <c r="D272" s="26">
        <v>17.88</v>
      </c>
      <c r="E272" s="21"/>
      <c r="F272" s="21">
        <f t="shared" si="25"/>
        <v>0</v>
      </c>
      <c r="G272" s="21"/>
      <c r="H272" s="21">
        <f t="shared" si="26"/>
        <v>0</v>
      </c>
      <c r="I272" s="21">
        <f t="shared" si="28"/>
        <v>0</v>
      </c>
      <c r="J272" s="21">
        <f t="shared" si="27"/>
        <v>0</v>
      </c>
      <c r="K272" s="82"/>
      <c r="AA272" s="72">
        <v>9.34</v>
      </c>
    </row>
    <row r="273" spans="1:27" ht="16.5" hidden="1">
      <c r="A273" s="17">
        <v>69</v>
      </c>
      <c r="B273" s="24" t="s">
        <v>1304</v>
      </c>
      <c r="C273" s="54" t="s">
        <v>13</v>
      </c>
      <c r="D273" s="26">
        <v>18.87</v>
      </c>
      <c r="E273" s="21"/>
      <c r="F273" s="21">
        <f t="shared" si="25"/>
        <v>0</v>
      </c>
      <c r="G273" s="21"/>
      <c r="H273" s="21">
        <f t="shared" si="26"/>
        <v>0</v>
      </c>
      <c r="I273" s="21">
        <f t="shared" si="28"/>
        <v>0</v>
      </c>
      <c r="J273" s="21">
        <f t="shared" si="27"/>
        <v>0</v>
      </c>
      <c r="K273" s="82"/>
      <c r="AA273" s="72">
        <v>9.5088</v>
      </c>
    </row>
    <row r="274" spans="1:27" ht="16.5" hidden="1">
      <c r="A274" s="17">
        <v>70</v>
      </c>
      <c r="B274" s="24" t="s">
        <v>1305</v>
      </c>
      <c r="C274" s="54" t="s">
        <v>13</v>
      </c>
      <c r="D274" s="26">
        <v>21.86</v>
      </c>
      <c r="E274" s="21"/>
      <c r="F274" s="21">
        <f t="shared" si="25"/>
        <v>0</v>
      </c>
      <c r="G274" s="21"/>
      <c r="H274" s="21">
        <f t="shared" si="26"/>
        <v>0</v>
      </c>
      <c r="I274" s="21">
        <f t="shared" si="28"/>
        <v>0</v>
      </c>
      <c r="J274" s="21">
        <f t="shared" si="27"/>
        <v>0</v>
      </c>
      <c r="K274" s="82"/>
      <c r="AA274" s="72">
        <v>2.25</v>
      </c>
    </row>
    <row r="275" spans="1:27" ht="16.5" hidden="1">
      <c r="A275" s="17">
        <v>71</v>
      </c>
      <c r="B275" s="24" t="s">
        <v>1306</v>
      </c>
      <c r="C275" s="54" t="s">
        <v>13</v>
      </c>
      <c r="D275" s="26">
        <v>24</v>
      </c>
      <c r="E275" s="21"/>
      <c r="F275" s="21">
        <f t="shared" si="25"/>
        <v>0</v>
      </c>
      <c r="G275" s="21"/>
      <c r="H275" s="21">
        <f t="shared" si="26"/>
        <v>0</v>
      </c>
      <c r="I275" s="21">
        <f t="shared" si="28"/>
        <v>0</v>
      </c>
      <c r="J275" s="21">
        <f t="shared" si="27"/>
        <v>0</v>
      </c>
      <c r="K275" s="82"/>
      <c r="AA275" s="72">
        <v>2.25</v>
      </c>
    </row>
    <row r="276" spans="1:27" ht="16.5" hidden="1">
      <c r="A276" s="17">
        <v>72</v>
      </c>
      <c r="B276" s="24" t="s">
        <v>1307</v>
      </c>
      <c r="C276" s="54" t="s">
        <v>13</v>
      </c>
      <c r="D276" s="26">
        <v>25.46</v>
      </c>
      <c r="E276" s="21"/>
      <c r="F276" s="21">
        <f t="shared" si="25"/>
        <v>0</v>
      </c>
      <c r="G276" s="21"/>
      <c r="H276" s="21">
        <f t="shared" si="26"/>
        <v>0</v>
      </c>
      <c r="I276" s="21">
        <f t="shared" si="28"/>
        <v>0</v>
      </c>
      <c r="J276" s="21">
        <f t="shared" si="27"/>
        <v>0</v>
      </c>
      <c r="K276" s="82"/>
      <c r="AA276" s="72">
        <v>2.52</v>
      </c>
    </row>
    <row r="277" spans="1:27" ht="16.5" hidden="1">
      <c r="A277" s="17">
        <v>73</v>
      </c>
      <c r="B277" s="24" t="s">
        <v>1308</v>
      </c>
      <c r="C277" s="54" t="s">
        <v>13</v>
      </c>
      <c r="D277" s="26">
        <v>26.51</v>
      </c>
      <c r="E277" s="21"/>
      <c r="F277" s="21">
        <f t="shared" si="25"/>
        <v>0</v>
      </c>
      <c r="G277" s="21"/>
      <c r="H277" s="21">
        <f t="shared" si="26"/>
        <v>0</v>
      </c>
      <c r="I277" s="21">
        <f t="shared" si="28"/>
        <v>0</v>
      </c>
      <c r="J277" s="21">
        <f t="shared" si="27"/>
        <v>0</v>
      </c>
      <c r="K277" s="82"/>
      <c r="AA277" s="72">
        <v>3.4</v>
      </c>
    </row>
    <row r="278" spans="1:27" ht="33">
      <c r="A278" s="17">
        <v>74</v>
      </c>
      <c r="B278" s="24" t="s">
        <v>1249</v>
      </c>
      <c r="C278" s="54" t="s">
        <v>13</v>
      </c>
      <c r="D278" s="26">
        <v>21.81</v>
      </c>
      <c r="E278" s="21">
        <v>19</v>
      </c>
      <c r="F278" s="21">
        <f t="shared" si="25"/>
        <v>414.39</v>
      </c>
      <c r="G278" s="21">
        <v>13</v>
      </c>
      <c r="H278" s="21">
        <f t="shared" si="26"/>
        <v>283.53</v>
      </c>
      <c r="I278" s="21">
        <f t="shared" si="28"/>
        <v>32</v>
      </c>
      <c r="J278" s="21">
        <f t="shared" si="27"/>
        <v>697.92</v>
      </c>
      <c r="K278" s="82"/>
      <c r="AA278" s="72">
        <v>7.43</v>
      </c>
    </row>
    <row r="279" spans="1:27" ht="33">
      <c r="A279" s="17">
        <v>75</v>
      </c>
      <c r="B279" s="24" t="s">
        <v>1250</v>
      </c>
      <c r="C279" s="54" t="s">
        <v>13</v>
      </c>
      <c r="D279" s="26">
        <v>20.16</v>
      </c>
      <c r="E279" s="21"/>
      <c r="F279" s="21">
        <f t="shared" si="25"/>
        <v>0</v>
      </c>
      <c r="G279" s="21"/>
      <c r="H279" s="21">
        <f t="shared" si="26"/>
        <v>0</v>
      </c>
      <c r="I279" s="21">
        <f t="shared" si="28"/>
        <v>0</v>
      </c>
      <c r="J279" s="21">
        <f t="shared" si="27"/>
        <v>0</v>
      </c>
      <c r="K279" s="82"/>
      <c r="AA279" s="72">
        <v>7.43</v>
      </c>
    </row>
    <row r="280" spans="1:27" ht="33">
      <c r="A280" s="17">
        <v>76</v>
      </c>
      <c r="B280" s="24" t="s">
        <v>1251</v>
      </c>
      <c r="C280" s="54" t="s">
        <v>13</v>
      </c>
      <c r="D280" s="26">
        <v>28.09</v>
      </c>
      <c r="E280" s="21">
        <v>22</v>
      </c>
      <c r="F280" s="21">
        <f t="shared" si="25"/>
        <v>617.98</v>
      </c>
      <c r="G280" s="21">
        <v>10</v>
      </c>
      <c r="H280" s="21">
        <f t="shared" si="26"/>
        <v>280.9</v>
      </c>
      <c r="I280" s="21">
        <f t="shared" si="28"/>
        <v>32</v>
      </c>
      <c r="J280" s="21">
        <f t="shared" si="27"/>
        <v>898.88</v>
      </c>
      <c r="K280" s="82"/>
      <c r="AA280" s="72">
        <v>9.92</v>
      </c>
    </row>
    <row r="281" spans="1:27" ht="49.5">
      <c r="A281" s="17">
        <v>77</v>
      </c>
      <c r="B281" s="24" t="s">
        <v>1252</v>
      </c>
      <c r="C281" s="54" t="s">
        <v>13</v>
      </c>
      <c r="D281" s="26">
        <v>29.74</v>
      </c>
      <c r="E281" s="21">
        <v>1</v>
      </c>
      <c r="F281" s="21">
        <f t="shared" si="25"/>
        <v>29.74</v>
      </c>
      <c r="G281" s="21">
        <v>2</v>
      </c>
      <c r="H281" s="21">
        <f t="shared" si="26"/>
        <v>59.48</v>
      </c>
      <c r="I281" s="21">
        <f t="shared" si="28"/>
        <v>3</v>
      </c>
      <c r="J281" s="21">
        <f t="shared" si="27"/>
        <v>89.22</v>
      </c>
      <c r="K281" s="82"/>
      <c r="AA281" s="72">
        <v>7.93</v>
      </c>
    </row>
    <row r="282" spans="1:27" ht="33" hidden="1">
      <c r="A282" s="17">
        <v>78</v>
      </c>
      <c r="B282" s="24" t="s">
        <v>1253</v>
      </c>
      <c r="C282" s="54" t="s">
        <v>13</v>
      </c>
      <c r="D282" s="26">
        <v>16.36</v>
      </c>
      <c r="E282" s="21"/>
      <c r="F282" s="21">
        <f t="shared" si="25"/>
        <v>0</v>
      </c>
      <c r="G282" s="21"/>
      <c r="H282" s="21">
        <f t="shared" si="26"/>
        <v>0</v>
      </c>
      <c r="I282" s="21">
        <f t="shared" si="28"/>
        <v>0</v>
      </c>
      <c r="J282" s="21">
        <f t="shared" si="27"/>
        <v>0</v>
      </c>
      <c r="K282" s="82"/>
      <c r="AA282" s="72">
        <v>2.7</v>
      </c>
    </row>
    <row r="283" spans="1:27" ht="33" hidden="1">
      <c r="A283" s="17">
        <v>79</v>
      </c>
      <c r="B283" s="24" t="s">
        <v>1254</v>
      </c>
      <c r="C283" s="54" t="s">
        <v>13</v>
      </c>
      <c r="D283" s="26">
        <v>15.12</v>
      </c>
      <c r="E283" s="21"/>
      <c r="F283" s="21">
        <f t="shared" si="25"/>
        <v>0</v>
      </c>
      <c r="G283" s="21"/>
      <c r="H283" s="21">
        <f t="shared" si="26"/>
        <v>0</v>
      </c>
      <c r="I283" s="21">
        <f t="shared" si="28"/>
        <v>0</v>
      </c>
      <c r="J283" s="21">
        <f t="shared" si="27"/>
        <v>0</v>
      </c>
      <c r="K283" s="82"/>
      <c r="AA283" s="72">
        <v>2.7</v>
      </c>
    </row>
    <row r="284" spans="1:27" ht="33" hidden="1">
      <c r="A284" s="17">
        <v>80</v>
      </c>
      <c r="B284" s="24" t="s">
        <v>1255</v>
      </c>
      <c r="C284" s="54" t="s">
        <v>13</v>
      </c>
      <c r="D284" s="26">
        <v>21.07</v>
      </c>
      <c r="E284" s="21"/>
      <c r="F284" s="21">
        <f t="shared" si="25"/>
        <v>0</v>
      </c>
      <c r="G284" s="21"/>
      <c r="H284" s="21">
        <f t="shared" si="26"/>
        <v>0</v>
      </c>
      <c r="I284" s="21">
        <f t="shared" si="28"/>
        <v>0</v>
      </c>
      <c r="J284" s="21">
        <f t="shared" si="27"/>
        <v>0</v>
      </c>
      <c r="K284" s="82"/>
      <c r="AA284" s="72">
        <v>3.61</v>
      </c>
    </row>
    <row r="285" spans="1:27" ht="33" hidden="1">
      <c r="A285" s="17">
        <v>81</v>
      </c>
      <c r="B285" s="24" t="s">
        <v>1256</v>
      </c>
      <c r="C285" s="54" t="s">
        <v>13</v>
      </c>
      <c r="D285" s="26">
        <v>22.31</v>
      </c>
      <c r="E285" s="21"/>
      <c r="F285" s="21">
        <f t="shared" si="25"/>
        <v>0</v>
      </c>
      <c r="G285" s="21"/>
      <c r="H285" s="21">
        <f t="shared" si="26"/>
        <v>0</v>
      </c>
      <c r="I285" s="21">
        <f t="shared" si="28"/>
        <v>0</v>
      </c>
      <c r="J285" s="21">
        <f t="shared" si="27"/>
        <v>0</v>
      </c>
      <c r="K285" s="82"/>
      <c r="AA285" s="72">
        <v>2.89</v>
      </c>
    </row>
    <row r="286" spans="1:27" ht="16.5">
      <c r="A286" s="17">
        <v>82</v>
      </c>
      <c r="B286" s="87" t="s">
        <v>1229</v>
      </c>
      <c r="C286" s="54" t="s">
        <v>1094</v>
      </c>
      <c r="D286" s="26">
        <v>11.79</v>
      </c>
      <c r="E286" s="21">
        <v>27</v>
      </c>
      <c r="F286" s="21">
        <f t="shared" si="25"/>
        <v>318.33</v>
      </c>
      <c r="G286" s="21">
        <v>13</v>
      </c>
      <c r="H286" s="21">
        <f t="shared" si="26"/>
        <v>153.26999999999998</v>
      </c>
      <c r="I286" s="21">
        <f t="shared" si="28"/>
        <v>40</v>
      </c>
      <c r="J286" s="21">
        <f t="shared" si="27"/>
        <v>471.59999999999997</v>
      </c>
      <c r="K286" s="82"/>
      <c r="AA286" s="72">
        <v>10.51</v>
      </c>
    </row>
    <row r="287" spans="1:27" ht="16.5">
      <c r="A287" s="17">
        <v>83</v>
      </c>
      <c r="B287" s="87" t="s">
        <v>1230</v>
      </c>
      <c r="C287" s="54" t="s">
        <v>1094</v>
      </c>
      <c r="D287" s="26">
        <v>13.31</v>
      </c>
      <c r="E287" s="21"/>
      <c r="F287" s="21">
        <f t="shared" si="25"/>
        <v>0</v>
      </c>
      <c r="G287" s="21"/>
      <c r="H287" s="21">
        <f t="shared" si="26"/>
        <v>0</v>
      </c>
      <c r="I287" s="21">
        <f t="shared" si="28"/>
        <v>0</v>
      </c>
      <c r="J287" s="21">
        <f t="shared" si="27"/>
        <v>0</v>
      </c>
      <c r="K287" s="82"/>
      <c r="AA287" s="72">
        <v>12</v>
      </c>
    </row>
    <row r="288" spans="1:27" ht="16.5">
      <c r="A288" s="17">
        <v>84</v>
      </c>
      <c r="B288" s="87" t="s">
        <v>1231</v>
      </c>
      <c r="C288" s="54" t="s">
        <v>1094</v>
      </c>
      <c r="D288" s="26">
        <v>15.97</v>
      </c>
      <c r="E288" s="21">
        <v>14</v>
      </c>
      <c r="F288" s="21">
        <f t="shared" si="25"/>
        <v>223.58</v>
      </c>
      <c r="G288" s="21">
        <v>10</v>
      </c>
      <c r="H288" s="21">
        <f t="shared" si="26"/>
        <v>159.70000000000002</v>
      </c>
      <c r="I288" s="21">
        <f t="shared" si="28"/>
        <v>24</v>
      </c>
      <c r="J288" s="21">
        <f t="shared" si="27"/>
        <v>383.28000000000003</v>
      </c>
      <c r="K288" s="82"/>
      <c r="AA288" s="72">
        <v>15.11</v>
      </c>
    </row>
    <row r="289" spans="1:27" ht="16.5" hidden="1">
      <c r="A289" s="17">
        <v>85</v>
      </c>
      <c r="B289" s="87" t="s">
        <v>1232</v>
      </c>
      <c r="C289" s="54" t="s">
        <v>1094</v>
      </c>
      <c r="D289" s="26">
        <v>15.21</v>
      </c>
      <c r="E289" s="21"/>
      <c r="F289" s="21">
        <f t="shared" si="25"/>
        <v>0</v>
      </c>
      <c r="G289" s="21"/>
      <c r="H289" s="21">
        <f t="shared" si="26"/>
        <v>0</v>
      </c>
      <c r="I289" s="21">
        <f t="shared" si="28"/>
        <v>0</v>
      </c>
      <c r="J289" s="21">
        <f t="shared" si="27"/>
        <v>0</v>
      </c>
      <c r="K289" s="82"/>
      <c r="AA289" s="72">
        <v>15.11</v>
      </c>
    </row>
    <row r="290" spans="1:27" ht="16.5" hidden="1">
      <c r="A290" s="17">
        <v>86</v>
      </c>
      <c r="B290" s="87" t="s">
        <v>1235</v>
      </c>
      <c r="C290" s="54" t="s">
        <v>1094</v>
      </c>
      <c r="D290" s="26">
        <v>25.29</v>
      </c>
      <c r="E290" s="21"/>
      <c r="F290" s="21">
        <f t="shared" si="25"/>
        <v>0</v>
      </c>
      <c r="G290" s="21"/>
      <c r="H290" s="21">
        <f t="shared" si="26"/>
        <v>0</v>
      </c>
      <c r="I290" s="21">
        <f t="shared" si="28"/>
        <v>0</v>
      </c>
      <c r="J290" s="21">
        <f t="shared" si="27"/>
        <v>0</v>
      </c>
      <c r="K290" s="82"/>
      <c r="AA290" s="72">
        <v>21.62</v>
      </c>
    </row>
    <row r="291" spans="1:27" ht="16.5" hidden="1">
      <c r="A291" s="17">
        <v>87</v>
      </c>
      <c r="B291" s="87" t="s">
        <v>1236</v>
      </c>
      <c r="C291" s="54" t="s">
        <v>1094</v>
      </c>
      <c r="D291" s="26">
        <v>27</v>
      </c>
      <c r="E291" s="21"/>
      <c r="F291" s="21">
        <f t="shared" si="25"/>
        <v>0</v>
      </c>
      <c r="G291" s="21"/>
      <c r="H291" s="21">
        <f t="shared" si="26"/>
        <v>0</v>
      </c>
      <c r="I291" s="21">
        <f t="shared" si="28"/>
        <v>0</v>
      </c>
      <c r="J291" s="21">
        <f t="shared" si="27"/>
        <v>0</v>
      </c>
      <c r="K291" s="82"/>
      <c r="AA291" s="72">
        <v>21.64</v>
      </c>
    </row>
    <row r="292" spans="1:27" ht="16.5" hidden="1">
      <c r="A292" s="17">
        <v>88</v>
      </c>
      <c r="B292" s="87" t="s">
        <v>1237</v>
      </c>
      <c r="C292" s="54" t="s">
        <v>1094</v>
      </c>
      <c r="D292" s="26">
        <v>28.14</v>
      </c>
      <c r="E292" s="21"/>
      <c r="F292" s="21">
        <f t="shared" si="25"/>
        <v>0</v>
      </c>
      <c r="G292" s="21"/>
      <c r="H292" s="21">
        <f t="shared" si="26"/>
        <v>0</v>
      </c>
      <c r="I292" s="21">
        <f t="shared" si="28"/>
        <v>0</v>
      </c>
      <c r="J292" s="21">
        <f t="shared" si="27"/>
        <v>0</v>
      </c>
      <c r="K292" s="82"/>
      <c r="AA292" s="72">
        <v>27.552</v>
      </c>
    </row>
    <row r="293" spans="1:27" ht="16.5" hidden="1">
      <c r="A293" s="17">
        <v>89</v>
      </c>
      <c r="B293" s="87" t="s">
        <v>1238</v>
      </c>
      <c r="C293" s="54" t="s">
        <v>1094</v>
      </c>
      <c r="D293" s="26">
        <v>30.8</v>
      </c>
      <c r="E293" s="21"/>
      <c r="F293" s="21">
        <f t="shared" si="25"/>
        <v>0</v>
      </c>
      <c r="G293" s="21"/>
      <c r="H293" s="21">
        <f t="shared" si="26"/>
        <v>0</v>
      </c>
      <c r="I293" s="21">
        <f t="shared" si="28"/>
        <v>0</v>
      </c>
      <c r="J293" s="21">
        <f t="shared" si="27"/>
        <v>0</v>
      </c>
      <c r="K293" s="82"/>
      <c r="AA293" s="72">
        <v>29.52</v>
      </c>
    </row>
    <row r="294" spans="1:27" ht="16.5" hidden="1">
      <c r="A294" s="17">
        <v>90</v>
      </c>
      <c r="B294" s="87" t="s">
        <v>1233</v>
      </c>
      <c r="C294" s="54" t="s">
        <v>1094</v>
      </c>
      <c r="D294" s="26">
        <v>15.21</v>
      </c>
      <c r="E294" s="21"/>
      <c r="F294" s="21">
        <f t="shared" si="25"/>
        <v>0</v>
      </c>
      <c r="G294" s="21"/>
      <c r="H294" s="21">
        <f t="shared" si="26"/>
        <v>0</v>
      </c>
      <c r="I294" s="21">
        <f t="shared" si="28"/>
        <v>0</v>
      </c>
      <c r="J294" s="21">
        <f t="shared" si="27"/>
        <v>0</v>
      </c>
      <c r="K294" s="82"/>
      <c r="AA294" s="72">
        <v>18.39</v>
      </c>
    </row>
    <row r="295" spans="1:27" ht="16.5">
      <c r="A295" s="17">
        <v>91</v>
      </c>
      <c r="B295" s="87" t="s">
        <v>1234</v>
      </c>
      <c r="C295" s="54" t="s">
        <v>1094</v>
      </c>
      <c r="D295" s="26">
        <v>18.44</v>
      </c>
      <c r="E295" s="21">
        <v>3</v>
      </c>
      <c r="F295" s="21">
        <f t="shared" si="25"/>
        <v>55.32000000000001</v>
      </c>
      <c r="G295" s="21">
        <v>2</v>
      </c>
      <c r="H295" s="21">
        <f t="shared" si="26"/>
        <v>36.88</v>
      </c>
      <c r="I295" s="21">
        <f t="shared" si="28"/>
        <v>5</v>
      </c>
      <c r="J295" s="21">
        <f t="shared" si="27"/>
        <v>92.2</v>
      </c>
      <c r="K295" s="82"/>
      <c r="AA295" s="72">
        <v>18.39</v>
      </c>
    </row>
    <row r="296" spans="1:27" ht="16.5" hidden="1">
      <c r="A296" s="17">
        <v>92</v>
      </c>
      <c r="B296" s="87" t="s">
        <v>1239</v>
      </c>
      <c r="C296" s="54" t="s">
        <v>1094</v>
      </c>
      <c r="D296" s="26">
        <v>8.84</v>
      </c>
      <c r="E296" s="21"/>
      <c r="F296" s="21">
        <f t="shared" si="25"/>
        <v>0</v>
      </c>
      <c r="G296" s="21"/>
      <c r="H296" s="21">
        <f t="shared" si="26"/>
        <v>0</v>
      </c>
      <c r="I296" s="21">
        <f t="shared" si="28"/>
        <v>0</v>
      </c>
      <c r="J296" s="21">
        <f t="shared" si="27"/>
        <v>0</v>
      </c>
      <c r="K296" s="82"/>
      <c r="AA296" s="72">
        <v>3.82</v>
      </c>
    </row>
    <row r="297" spans="1:27" ht="16.5" hidden="1">
      <c r="A297" s="17">
        <v>93</v>
      </c>
      <c r="B297" s="87" t="s">
        <v>1240</v>
      </c>
      <c r="C297" s="54" t="s">
        <v>1094</v>
      </c>
      <c r="D297" s="26">
        <v>9.98</v>
      </c>
      <c r="E297" s="21"/>
      <c r="F297" s="21">
        <f t="shared" si="25"/>
        <v>0</v>
      </c>
      <c r="G297" s="21"/>
      <c r="H297" s="21">
        <f t="shared" si="26"/>
        <v>0</v>
      </c>
      <c r="I297" s="21">
        <f t="shared" si="28"/>
        <v>0</v>
      </c>
      <c r="J297" s="21">
        <f t="shared" si="27"/>
        <v>0</v>
      </c>
      <c r="K297" s="82"/>
      <c r="AA297" s="72">
        <v>4.36</v>
      </c>
    </row>
    <row r="298" spans="1:27" ht="16.5" hidden="1">
      <c r="A298" s="17">
        <v>94</v>
      </c>
      <c r="B298" s="87" t="s">
        <v>1241</v>
      </c>
      <c r="C298" s="54" t="s">
        <v>1094</v>
      </c>
      <c r="D298" s="26">
        <v>11.98</v>
      </c>
      <c r="E298" s="21"/>
      <c r="F298" s="21">
        <f t="shared" si="25"/>
        <v>0</v>
      </c>
      <c r="G298" s="21"/>
      <c r="H298" s="21">
        <f t="shared" si="26"/>
        <v>0</v>
      </c>
      <c r="I298" s="21">
        <f t="shared" si="28"/>
        <v>0</v>
      </c>
      <c r="J298" s="21">
        <f t="shared" si="27"/>
        <v>0</v>
      </c>
      <c r="K298" s="82"/>
      <c r="AA298" s="72">
        <v>5.49</v>
      </c>
    </row>
    <row r="299" spans="1:27" ht="16.5" hidden="1">
      <c r="A299" s="17">
        <v>95</v>
      </c>
      <c r="B299" s="87" t="s">
        <v>1242</v>
      </c>
      <c r="C299" s="54" t="s">
        <v>1094</v>
      </c>
      <c r="D299" s="26">
        <v>11.41</v>
      </c>
      <c r="E299" s="21"/>
      <c r="F299" s="21">
        <f t="shared" si="25"/>
        <v>0</v>
      </c>
      <c r="G299" s="21"/>
      <c r="H299" s="21">
        <f t="shared" si="26"/>
        <v>0</v>
      </c>
      <c r="I299" s="21">
        <f t="shared" si="28"/>
        <v>0</v>
      </c>
      <c r="J299" s="21">
        <f t="shared" si="27"/>
        <v>0</v>
      </c>
      <c r="K299" s="82"/>
      <c r="AA299" s="72">
        <v>6.0440000000000005</v>
      </c>
    </row>
    <row r="300" spans="1:27" ht="16.5" hidden="1">
      <c r="A300" s="17">
        <v>96</v>
      </c>
      <c r="B300" s="87" t="s">
        <v>1245</v>
      </c>
      <c r="C300" s="54" t="s">
        <v>1094</v>
      </c>
      <c r="D300" s="26">
        <v>18.97</v>
      </c>
      <c r="E300" s="21"/>
      <c r="F300" s="21">
        <f t="shared" si="25"/>
        <v>0</v>
      </c>
      <c r="G300" s="21"/>
      <c r="H300" s="21">
        <f t="shared" si="26"/>
        <v>0</v>
      </c>
      <c r="I300" s="21">
        <f t="shared" si="28"/>
        <v>0</v>
      </c>
      <c r="J300" s="21">
        <f t="shared" si="27"/>
        <v>0</v>
      </c>
      <c r="K300" s="82"/>
      <c r="AA300" s="72">
        <v>8.648000000000001</v>
      </c>
    </row>
    <row r="301" spans="1:27" ht="16.5" hidden="1">
      <c r="A301" s="17">
        <v>97</v>
      </c>
      <c r="B301" s="87" t="s">
        <v>1246</v>
      </c>
      <c r="C301" s="54" t="s">
        <v>1094</v>
      </c>
      <c r="D301" s="26">
        <v>20.25</v>
      </c>
      <c r="E301" s="21"/>
      <c r="F301" s="21">
        <f t="shared" si="25"/>
        <v>0</v>
      </c>
      <c r="G301" s="21"/>
      <c r="H301" s="21">
        <f t="shared" si="26"/>
        <v>0</v>
      </c>
      <c r="I301" s="21">
        <f t="shared" si="28"/>
        <v>0</v>
      </c>
      <c r="J301" s="21">
        <f t="shared" si="27"/>
        <v>0</v>
      </c>
      <c r="K301" s="82"/>
      <c r="AA301" s="72">
        <v>8.656</v>
      </c>
    </row>
    <row r="302" spans="1:27" ht="16.5" hidden="1">
      <c r="A302" s="17">
        <v>98</v>
      </c>
      <c r="B302" s="87" t="s">
        <v>1247</v>
      </c>
      <c r="C302" s="54" t="s">
        <v>1094</v>
      </c>
      <c r="D302" s="26">
        <v>21.11</v>
      </c>
      <c r="E302" s="21"/>
      <c r="F302" s="21">
        <f t="shared" si="25"/>
        <v>0</v>
      </c>
      <c r="G302" s="21"/>
      <c r="H302" s="21">
        <f t="shared" si="26"/>
        <v>0</v>
      </c>
      <c r="I302" s="21">
        <f t="shared" si="28"/>
        <v>0</v>
      </c>
      <c r="J302" s="21">
        <f t="shared" si="27"/>
        <v>0</v>
      </c>
      <c r="K302" s="82"/>
      <c r="AA302" s="72">
        <v>11.020800000000001</v>
      </c>
    </row>
    <row r="303" spans="1:27" ht="16.5" hidden="1">
      <c r="A303" s="17">
        <v>99</v>
      </c>
      <c r="B303" s="87" t="s">
        <v>1248</v>
      </c>
      <c r="C303" s="54" t="s">
        <v>1094</v>
      </c>
      <c r="D303" s="26">
        <v>23.1</v>
      </c>
      <c r="E303" s="21"/>
      <c r="F303" s="21">
        <f t="shared" si="25"/>
        <v>0</v>
      </c>
      <c r="G303" s="21"/>
      <c r="H303" s="21">
        <f t="shared" si="26"/>
        <v>0</v>
      </c>
      <c r="I303" s="21">
        <f t="shared" si="28"/>
        <v>0</v>
      </c>
      <c r="J303" s="21">
        <f t="shared" si="27"/>
        <v>0</v>
      </c>
      <c r="K303" s="82"/>
      <c r="AA303" s="72">
        <v>11.808</v>
      </c>
    </row>
    <row r="304" spans="1:27" ht="16.5" hidden="1">
      <c r="A304" s="17">
        <v>100</v>
      </c>
      <c r="B304" s="87" t="s">
        <v>1243</v>
      </c>
      <c r="C304" s="54" t="s">
        <v>1094</v>
      </c>
      <c r="D304" s="26">
        <v>11.41</v>
      </c>
      <c r="E304" s="21"/>
      <c r="F304" s="21">
        <f t="shared" si="25"/>
        <v>0</v>
      </c>
      <c r="G304" s="21"/>
      <c r="H304" s="21">
        <f t="shared" si="26"/>
        <v>0</v>
      </c>
      <c r="I304" s="21">
        <f t="shared" si="28"/>
        <v>0</v>
      </c>
      <c r="J304" s="21">
        <f t="shared" si="27"/>
        <v>0</v>
      </c>
      <c r="K304" s="82"/>
      <c r="AA304" s="72">
        <v>6.69</v>
      </c>
    </row>
    <row r="305" spans="1:27" ht="16.5" hidden="1">
      <c r="A305" s="17">
        <v>101</v>
      </c>
      <c r="B305" s="87" t="s">
        <v>1244</v>
      </c>
      <c r="C305" s="54" t="s">
        <v>1094</v>
      </c>
      <c r="D305" s="26">
        <v>13.83</v>
      </c>
      <c r="E305" s="21"/>
      <c r="F305" s="21">
        <f t="shared" si="25"/>
        <v>0</v>
      </c>
      <c r="G305" s="21"/>
      <c r="H305" s="21">
        <f t="shared" si="26"/>
        <v>0</v>
      </c>
      <c r="I305" s="21">
        <f t="shared" si="28"/>
        <v>0</v>
      </c>
      <c r="J305" s="21">
        <f t="shared" si="27"/>
        <v>0</v>
      </c>
      <c r="K305" s="82"/>
      <c r="AA305" s="72">
        <v>7.356000000000001</v>
      </c>
    </row>
    <row r="306" spans="1:11" ht="16.5" hidden="1">
      <c r="A306" s="17">
        <v>102</v>
      </c>
      <c r="B306" s="88" t="s">
        <v>1257</v>
      </c>
      <c r="C306" s="54" t="s">
        <v>1094</v>
      </c>
      <c r="D306" s="26">
        <v>27.07</v>
      </c>
      <c r="E306" s="21"/>
      <c r="F306" s="21">
        <f t="shared" si="25"/>
        <v>0</v>
      </c>
      <c r="G306" s="21"/>
      <c r="H306" s="21">
        <f t="shared" si="26"/>
        <v>0</v>
      </c>
      <c r="I306" s="21">
        <f t="shared" si="28"/>
        <v>0</v>
      </c>
      <c r="J306" s="21">
        <f t="shared" si="27"/>
        <v>0</v>
      </c>
      <c r="K306" s="82"/>
    </row>
    <row r="307" spans="1:11" ht="16.5" hidden="1">
      <c r="A307" s="17">
        <v>103</v>
      </c>
      <c r="B307" s="88" t="s">
        <v>1258</v>
      </c>
      <c r="C307" s="54" t="s">
        <v>1094</v>
      </c>
      <c r="D307" s="26">
        <v>30.73</v>
      </c>
      <c r="E307" s="21"/>
      <c r="F307" s="21">
        <f t="shared" si="25"/>
        <v>0</v>
      </c>
      <c r="G307" s="21"/>
      <c r="H307" s="21">
        <f t="shared" si="26"/>
        <v>0</v>
      </c>
      <c r="I307" s="21">
        <f t="shared" si="28"/>
        <v>0</v>
      </c>
      <c r="J307" s="21">
        <f t="shared" si="27"/>
        <v>0</v>
      </c>
      <c r="K307" s="82"/>
    </row>
    <row r="308" spans="1:11" ht="16.5" hidden="1">
      <c r="A308" s="17">
        <v>104</v>
      </c>
      <c r="B308" s="88" t="s">
        <v>1259</v>
      </c>
      <c r="C308" s="54" t="s">
        <v>1094</v>
      </c>
      <c r="D308" s="26">
        <v>32.92</v>
      </c>
      <c r="E308" s="21"/>
      <c r="F308" s="21">
        <f t="shared" si="25"/>
        <v>0</v>
      </c>
      <c r="G308" s="21"/>
      <c r="H308" s="21">
        <f t="shared" si="26"/>
        <v>0</v>
      </c>
      <c r="I308" s="21">
        <f t="shared" si="28"/>
        <v>0</v>
      </c>
      <c r="J308" s="21">
        <f t="shared" si="27"/>
        <v>0</v>
      </c>
      <c r="K308" s="82"/>
    </row>
    <row r="309" spans="1:11" ht="16.5" hidden="1">
      <c r="A309" s="17">
        <v>105</v>
      </c>
      <c r="B309" s="88" t="s">
        <v>1260</v>
      </c>
      <c r="C309" s="54" t="s">
        <v>1094</v>
      </c>
      <c r="D309" s="26">
        <v>42.06</v>
      </c>
      <c r="E309" s="21"/>
      <c r="F309" s="21">
        <f t="shared" si="25"/>
        <v>0</v>
      </c>
      <c r="G309" s="21"/>
      <c r="H309" s="21">
        <f t="shared" si="26"/>
        <v>0</v>
      </c>
      <c r="I309" s="21">
        <f t="shared" si="28"/>
        <v>0</v>
      </c>
      <c r="J309" s="21">
        <f t="shared" si="27"/>
        <v>0</v>
      </c>
      <c r="K309" s="82"/>
    </row>
    <row r="310" spans="1:11" ht="16.5" hidden="1">
      <c r="A310" s="17">
        <v>106</v>
      </c>
      <c r="B310" s="88" t="s">
        <v>1261</v>
      </c>
      <c r="C310" s="54" t="s">
        <v>1094</v>
      </c>
      <c r="D310" s="26">
        <v>30.36</v>
      </c>
      <c r="E310" s="21"/>
      <c r="F310" s="21">
        <f t="shared" si="25"/>
        <v>0</v>
      </c>
      <c r="G310" s="21"/>
      <c r="H310" s="21">
        <f t="shared" si="26"/>
        <v>0</v>
      </c>
      <c r="I310" s="21">
        <f t="shared" si="28"/>
        <v>0</v>
      </c>
      <c r="J310" s="21">
        <f t="shared" si="27"/>
        <v>0</v>
      </c>
      <c r="K310" s="82"/>
    </row>
    <row r="311" spans="1:11" ht="16.5" hidden="1">
      <c r="A311" s="17">
        <v>107</v>
      </c>
      <c r="B311" s="88" t="s">
        <v>1262</v>
      </c>
      <c r="C311" s="54" t="s">
        <v>1094</v>
      </c>
      <c r="D311" s="26">
        <v>31.82</v>
      </c>
      <c r="E311" s="21"/>
      <c r="F311" s="21">
        <f t="shared" si="25"/>
        <v>0</v>
      </c>
      <c r="G311" s="21"/>
      <c r="H311" s="21">
        <f t="shared" si="26"/>
        <v>0</v>
      </c>
      <c r="I311" s="21">
        <f t="shared" si="28"/>
        <v>0</v>
      </c>
      <c r="J311" s="21">
        <f t="shared" si="27"/>
        <v>0</v>
      </c>
      <c r="K311" s="82"/>
    </row>
    <row r="312" spans="1:11" ht="16.5" hidden="1">
      <c r="A312" s="17">
        <v>108</v>
      </c>
      <c r="B312" s="88" t="s">
        <v>1263</v>
      </c>
      <c r="C312" s="54" t="s">
        <v>1094</v>
      </c>
      <c r="D312" s="26">
        <v>38.41</v>
      </c>
      <c r="E312" s="21"/>
      <c r="F312" s="21">
        <f t="shared" si="25"/>
        <v>0</v>
      </c>
      <c r="G312" s="21"/>
      <c r="H312" s="21">
        <f t="shared" si="26"/>
        <v>0</v>
      </c>
      <c r="I312" s="21">
        <f t="shared" si="28"/>
        <v>0</v>
      </c>
      <c r="J312" s="21">
        <f t="shared" si="27"/>
        <v>0</v>
      </c>
      <c r="K312" s="82"/>
    </row>
    <row r="313" spans="1:11" ht="16.5" hidden="1">
      <c r="A313" s="17">
        <v>109</v>
      </c>
      <c r="B313" s="88" t="s">
        <v>1264</v>
      </c>
      <c r="C313" s="54" t="s">
        <v>1094</v>
      </c>
      <c r="D313" s="26">
        <v>45.72</v>
      </c>
      <c r="E313" s="21"/>
      <c r="F313" s="21">
        <f t="shared" si="25"/>
        <v>0</v>
      </c>
      <c r="G313" s="21"/>
      <c r="H313" s="21">
        <f t="shared" si="26"/>
        <v>0</v>
      </c>
      <c r="I313" s="21">
        <f t="shared" si="28"/>
        <v>0</v>
      </c>
      <c r="J313" s="21">
        <f t="shared" si="27"/>
        <v>0</v>
      </c>
      <c r="K313" s="82"/>
    </row>
    <row r="314" spans="1:11" ht="16.5" hidden="1">
      <c r="A314" s="17">
        <v>110</v>
      </c>
      <c r="B314" s="88" t="s">
        <v>1265</v>
      </c>
      <c r="C314" s="54" t="s">
        <v>1094</v>
      </c>
      <c r="D314" s="26">
        <v>26.7</v>
      </c>
      <c r="E314" s="21"/>
      <c r="F314" s="21">
        <f t="shared" si="25"/>
        <v>0</v>
      </c>
      <c r="G314" s="21"/>
      <c r="H314" s="21">
        <f t="shared" si="26"/>
        <v>0</v>
      </c>
      <c r="I314" s="21">
        <f t="shared" si="28"/>
        <v>0</v>
      </c>
      <c r="J314" s="21">
        <f t="shared" si="27"/>
        <v>0</v>
      </c>
      <c r="K314" s="82"/>
    </row>
    <row r="315" spans="1:11" ht="16.5" hidden="1">
      <c r="A315" s="17">
        <v>111</v>
      </c>
      <c r="B315" s="88" t="s">
        <v>1266</v>
      </c>
      <c r="C315" s="54" t="s">
        <v>1094</v>
      </c>
      <c r="D315" s="26">
        <v>28.9</v>
      </c>
      <c r="E315" s="21"/>
      <c r="F315" s="21">
        <f t="shared" si="25"/>
        <v>0</v>
      </c>
      <c r="G315" s="21"/>
      <c r="H315" s="21">
        <f t="shared" si="26"/>
        <v>0</v>
      </c>
      <c r="I315" s="21">
        <f t="shared" si="28"/>
        <v>0</v>
      </c>
      <c r="J315" s="21">
        <f t="shared" si="27"/>
        <v>0</v>
      </c>
      <c r="K315" s="82"/>
    </row>
    <row r="316" spans="1:11" ht="16.5" hidden="1">
      <c r="A316" s="17">
        <v>112</v>
      </c>
      <c r="B316" s="88" t="s">
        <v>1267</v>
      </c>
      <c r="C316" s="54" t="s">
        <v>1094</v>
      </c>
      <c r="D316" s="26">
        <v>34.02</v>
      </c>
      <c r="E316" s="21"/>
      <c r="F316" s="21">
        <f t="shared" si="25"/>
        <v>0</v>
      </c>
      <c r="G316" s="21"/>
      <c r="H316" s="21">
        <f t="shared" si="26"/>
        <v>0</v>
      </c>
      <c r="I316" s="21">
        <f t="shared" si="28"/>
        <v>0</v>
      </c>
      <c r="J316" s="21">
        <f t="shared" si="27"/>
        <v>0</v>
      </c>
      <c r="K316" s="82"/>
    </row>
    <row r="317" spans="1:11" ht="16.5" hidden="1">
      <c r="A317" s="17">
        <v>113</v>
      </c>
      <c r="B317" s="88" t="s">
        <v>1268</v>
      </c>
      <c r="C317" s="54" t="s">
        <v>1094</v>
      </c>
      <c r="D317" s="26">
        <v>42.06</v>
      </c>
      <c r="E317" s="21"/>
      <c r="F317" s="21">
        <f t="shared" si="25"/>
        <v>0</v>
      </c>
      <c r="G317" s="21"/>
      <c r="H317" s="21">
        <f t="shared" si="26"/>
        <v>0</v>
      </c>
      <c r="I317" s="21">
        <f t="shared" si="28"/>
        <v>0</v>
      </c>
      <c r="J317" s="21">
        <f t="shared" si="27"/>
        <v>0</v>
      </c>
      <c r="K317" s="82"/>
    </row>
    <row r="318" spans="1:11" ht="16.5" hidden="1">
      <c r="A318" s="17">
        <v>114</v>
      </c>
      <c r="B318" s="88" t="s">
        <v>1269</v>
      </c>
      <c r="C318" s="54" t="s">
        <v>1094</v>
      </c>
      <c r="D318" s="26">
        <v>43.89</v>
      </c>
      <c r="E318" s="21"/>
      <c r="F318" s="21">
        <f t="shared" si="25"/>
        <v>0</v>
      </c>
      <c r="G318" s="21"/>
      <c r="H318" s="21">
        <f t="shared" si="26"/>
        <v>0</v>
      </c>
      <c r="I318" s="21">
        <f t="shared" si="28"/>
        <v>0</v>
      </c>
      <c r="J318" s="21">
        <f t="shared" si="27"/>
        <v>0</v>
      </c>
      <c r="K318" s="82"/>
    </row>
    <row r="319" spans="1:11" ht="16.5" hidden="1">
      <c r="A319" s="17">
        <v>115</v>
      </c>
      <c r="B319" s="88" t="s">
        <v>1270</v>
      </c>
      <c r="C319" s="54" t="s">
        <v>1094</v>
      </c>
      <c r="D319" s="26">
        <v>50.48</v>
      </c>
      <c r="E319" s="21"/>
      <c r="F319" s="21">
        <f t="shared" si="25"/>
        <v>0</v>
      </c>
      <c r="G319" s="21"/>
      <c r="H319" s="21">
        <f t="shared" si="26"/>
        <v>0</v>
      </c>
      <c r="I319" s="21">
        <f t="shared" si="28"/>
        <v>0</v>
      </c>
      <c r="J319" s="21">
        <f t="shared" si="27"/>
        <v>0</v>
      </c>
      <c r="K319" s="82"/>
    </row>
    <row r="320" spans="1:11" ht="16.5" hidden="1">
      <c r="A320" s="17">
        <v>116</v>
      </c>
      <c r="B320" s="88" t="s">
        <v>1271</v>
      </c>
      <c r="C320" s="54" t="s">
        <v>1094</v>
      </c>
      <c r="D320" s="26">
        <v>20.3</v>
      </c>
      <c r="E320" s="21"/>
      <c r="F320" s="21">
        <f t="shared" si="25"/>
        <v>0</v>
      </c>
      <c r="G320" s="21"/>
      <c r="H320" s="21">
        <f t="shared" si="26"/>
        <v>0</v>
      </c>
      <c r="I320" s="21">
        <f t="shared" si="28"/>
        <v>0</v>
      </c>
      <c r="J320" s="21">
        <f t="shared" si="27"/>
        <v>0</v>
      </c>
      <c r="K320" s="82"/>
    </row>
    <row r="321" spans="1:11" ht="16.5" hidden="1">
      <c r="A321" s="17">
        <v>117</v>
      </c>
      <c r="B321" s="88" t="s">
        <v>1272</v>
      </c>
      <c r="C321" s="54" t="s">
        <v>1094</v>
      </c>
      <c r="D321" s="26">
        <v>23.05</v>
      </c>
      <c r="E321" s="21"/>
      <c r="F321" s="21">
        <f t="shared" si="25"/>
        <v>0</v>
      </c>
      <c r="G321" s="21"/>
      <c r="H321" s="21">
        <f t="shared" si="26"/>
        <v>0</v>
      </c>
      <c r="I321" s="21">
        <f t="shared" si="28"/>
        <v>0</v>
      </c>
      <c r="J321" s="21">
        <f t="shared" si="27"/>
        <v>0</v>
      </c>
      <c r="K321" s="82"/>
    </row>
    <row r="322" spans="1:11" ht="16.5" hidden="1">
      <c r="A322" s="17">
        <v>118</v>
      </c>
      <c r="B322" s="88" t="s">
        <v>1273</v>
      </c>
      <c r="C322" s="54" t="s">
        <v>1094</v>
      </c>
      <c r="D322" s="26">
        <v>24.69</v>
      </c>
      <c r="E322" s="21"/>
      <c r="F322" s="21">
        <f t="shared" si="25"/>
        <v>0</v>
      </c>
      <c r="G322" s="21"/>
      <c r="H322" s="21">
        <f t="shared" si="26"/>
        <v>0</v>
      </c>
      <c r="I322" s="21">
        <f t="shared" si="28"/>
        <v>0</v>
      </c>
      <c r="J322" s="21">
        <f t="shared" si="27"/>
        <v>0</v>
      </c>
      <c r="K322" s="82"/>
    </row>
    <row r="323" spans="1:11" ht="16.5" hidden="1">
      <c r="A323" s="17">
        <v>119</v>
      </c>
      <c r="B323" s="88" t="s">
        <v>1274</v>
      </c>
      <c r="C323" s="54" t="s">
        <v>1094</v>
      </c>
      <c r="D323" s="26">
        <v>31.55</v>
      </c>
      <c r="E323" s="21"/>
      <c r="F323" s="21">
        <f t="shared" si="25"/>
        <v>0</v>
      </c>
      <c r="G323" s="21"/>
      <c r="H323" s="21">
        <f t="shared" si="26"/>
        <v>0</v>
      </c>
      <c r="I323" s="21">
        <f t="shared" si="28"/>
        <v>0</v>
      </c>
      <c r="J323" s="21">
        <f t="shared" si="27"/>
        <v>0</v>
      </c>
      <c r="K323" s="82"/>
    </row>
    <row r="324" spans="1:11" ht="16.5" hidden="1">
      <c r="A324" s="17">
        <v>120</v>
      </c>
      <c r="B324" s="88" t="s">
        <v>1275</v>
      </c>
      <c r="C324" s="54" t="s">
        <v>1094</v>
      </c>
      <c r="D324" s="26">
        <v>22.77</v>
      </c>
      <c r="E324" s="21"/>
      <c r="F324" s="21">
        <f t="shared" si="25"/>
        <v>0</v>
      </c>
      <c r="G324" s="21"/>
      <c r="H324" s="21">
        <f t="shared" si="26"/>
        <v>0</v>
      </c>
      <c r="I324" s="21">
        <f t="shared" si="28"/>
        <v>0</v>
      </c>
      <c r="J324" s="21">
        <f t="shared" si="27"/>
        <v>0</v>
      </c>
      <c r="K324" s="82"/>
    </row>
    <row r="325" spans="1:11" ht="16.5" hidden="1">
      <c r="A325" s="17">
        <v>121</v>
      </c>
      <c r="B325" s="88" t="s">
        <v>1276</v>
      </c>
      <c r="C325" s="54" t="s">
        <v>1094</v>
      </c>
      <c r="D325" s="26">
        <v>23.87</v>
      </c>
      <c r="E325" s="21"/>
      <c r="F325" s="21">
        <f t="shared" si="25"/>
        <v>0</v>
      </c>
      <c r="G325" s="21"/>
      <c r="H325" s="21">
        <f t="shared" si="26"/>
        <v>0</v>
      </c>
      <c r="I325" s="21">
        <f t="shared" si="28"/>
        <v>0</v>
      </c>
      <c r="J325" s="21">
        <f t="shared" si="27"/>
        <v>0</v>
      </c>
      <c r="K325" s="82"/>
    </row>
    <row r="326" spans="1:11" ht="16.5" hidden="1">
      <c r="A326" s="17">
        <v>122</v>
      </c>
      <c r="B326" s="88" t="s">
        <v>1277</v>
      </c>
      <c r="C326" s="54" t="s">
        <v>1094</v>
      </c>
      <c r="D326" s="26">
        <v>28.81</v>
      </c>
      <c r="E326" s="21"/>
      <c r="F326" s="21">
        <f t="shared" si="25"/>
        <v>0</v>
      </c>
      <c r="G326" s="21"/>
      <c r="H326" s="21">
        <f t="shared" si="26"/>
        <v>0</v>
      </c>
      <c r="I326" s="21">
        <f t="shared" si="28"/>
        <v>0</v>
      </c>
      <c r="J326" s="21">
        <f t="shared" si="27"/>
        <v>0</v>
      </c>
      <c r="K326" s="82"/>
    </row>
    <row r="327" spans="1:11" ht="16.5" hidden="1">
      <c r="A327" s="17">
        <v>123</v>
      </c>
      <c r="B327" s="88" t="s">
        <v>1278</v>
      </c>
      <c r="C327" s="54" t="s">
        <v>1094</v>
      </c>
      <c r="D327" s="26">
        <v>34.29</v>
      </c>
      <c r="E327" s="21"/>
      <c r="F327" s="21">
        <f t="shared" si="25"/>
        <v>0</v>
      </c>
      <c r="G327" s="21"/>
      <c r="H327" s="21">
        <f t="shared" si="26"/>
        <v>0</v>
      </c>
      <c r="I327" s="21">
        <f t="shared" si="28"/>
        <v>0</v>
      </c>
      <c r="J327" s="21">
        <f t="shared" si="27"/>
        <v>0</v>
      </c>
      <c r="K327" s="82"/>
    </row>
    <row r="328" spans="1:11" ht="16.5" hidden="1">
      <c r="A328" s="17">
        <v>124</v>
      </c>
      <c r="B328" s="88" t="s">
        <v>1279</v>
      </c>
      <c r="C328" s="54" t="s">
        <v>1094</v>
      </c>
      <c r="D328" s="26">
        <v>20.03</v>
      </c>
      <c r="E328" s="21"/>
      <c r="F328" s="21">
        <f t="shared" si="25"/>
        <v>0</v>
      </c>
      <c r="G328" s="21"/>
      <c r="H328" s="21">
        <f t="shared" si="26"/>
        <v>0</v>
      </c>
      <c r="I328" s="21">
        <f t="shared" si="28"/>
        <v>0</v>
      </c>
      <c r="J328" s="21">
        <f t="shared" si="27"/>
        <v>0</v>
      </c>
      <c r="K328" s="82"/>
    </row>
    <row r="329" spans="1:11" ht="16.5" hidden="1">
      <c r="A329" s="17">
        <v>125</v>
      </c>
      <c r="B329" s="88" t="s">
        <v>1280</v>
      </c>
      <c r="C329" s="54" t="s">
        <v>1094</v>
      </c>
      <c r="D329" s="26">
        <v>21.68</v>
      </c>
      <c r="E329" s="21"/>
      <c r="F329" s="21">
        <f t="shared" si="25"/>
        <v>0</v>
      </c>
      <c r="G329" s="21"/>
      <c r="H329" s="21">
        <f t="shared" si="26"/>
        <v>0</v>
      </c>
      <c r="I329" s="21">
        <f t="shared" si="28"/>
        <v>0</v>
      </c>
      <c r="J329" s="21">
        <f t="shared" si="27"/>
        <v>0</v>
      </c>
      <c r="K329" s="82"/>
    </row>
    <row r="330" spans="1:11" ht="16.5" hidden="1">
      <c r="A330" s="17">
        <v>126</v>
      </c>
      <c r="B330" s="88" t="s">
        <v>1281</v>
      </c>
      <c r="C330" s="54" t="s">
        <v>1094</v>
      </c>
      <c r="D330" s="26">
        <v>25.52</v>
      </c>
      <c r="E330" s="21"/>
      <c r="F330" s="21">
        <f t="shared" si="25"/>
        <v>0</v>
      </c>
      <c r="G330" s="21"/>
      <c r="H330" s="21">
        <f t="shared" si="26"/>
        <v>0</v>
      </c>
      <c r="I330" s="21">
        <f t="shared" si="28"/>
        <v>0</v>
      </c>
      <c r="J330" s="21">
        <f t="shared" si="27"/>
        <v>0</v>
      </c>
      <c r="K330" s="82"/>
    </row>
    <row r="331" spans="1:11" ht="16.5" hidden="1">
      <c r="A331" s="17">
        <v>127</v>
      </c>
      <c r="B331" s="88" t="s">
        <v>1282</v>
      </c>
      <c r="C331" s="54" t="s">
        <v>1094</v>
      </c>
      <c r="D331" s="26">
        <v>31.55</v>
      </c>
      <c r="E331" s="21"/>
      <c r="F331" s="21">
        <f t="shared" si="25"/>
        <v>0</v>
      </c>
      <c r="G331" s="21"/>
      <c r="H331" s="21">
        <f t="shared" si="26"/>
        <v>0</v>
      </c>
      <c r="I331" s="21">
        <f t="shared" si="28"/>
        <v>0</v>
      </c>
      <c r="J331" s="21">
        <f t="shared" si="27"/>
        <v>0</v>
      </c>
      <c r="K331" s="82"/>
    </row>
    <row r="332" spans="1:11" ht="16.5" hidden="1">
      <c r="A332" s="17">
        <v>128</v>
      </c>
      <c r="B332" s="88" t="s">
        <v>1283</v>
      </c>
      <c r="C332" s="54" t="s">
        <v>1094</v>
      </c>
      <c r="D332" s="26">
        <v>32.92</v>
      </c>
      <c r="E332" s="21"/>
      <c r="F332" s="21">
        <f t="shared" si="25"/>
        <v>0</v>
      </c>
      <c r="G332" s="21"/>
      <c r="H332" s="21">
        <f t="shared" si="26"/>
        <v>0</v>
      </c>
      <c r="I332" s="21">
        <f t="shared" si="28"/>
        <v>0</v>
      </c>
      <c r="J332" s="21">
        <f t="shared" si="27"/>
        <v>0</v>
      </c>
      <c r="K332" s="82"/>
    </row>
    <row r="333" spans="1:11" ht="16.5" hidden="1">
      <c r="A333" s="17">
        <v>129</v>
      </c>
      <c r="B333" s="88" t="s">
        <v>1284</v>
      </c>
      <c r="C333" s="54" t="s">
        <v>1094</v>
      </c>
      <c r="D333" s="26">
        <v>37.86</v>
      </c>
      <c r="E333" s="21"/>
      <c r="F333" s="21">
        <f aca="true" t="shared" si="29" ref="F333:F396">E333*D333</f>
        <v>0</v>
      </c>
      <c r="G333" s="21"/>
      <c r="H333" s="21">
        <f aca="true" t="shared" si="30" ref="H333:H396">G333*D333</f>
        <v>0</v>
      </c>
      <c r="I333" s="21">
        <f t="shared" si="28"/>
        <v>0</v>
      </c>
      <c r="J333" s="21">
        <f aca="true" t="shared" si="31" ref="J333:J396">I333*D333</f>
        <v>0</v>
      </c>
      <c r="K333" s="82"/>
    </row>
    <row r="334" spans="1:11" ht="16.5" hidden="1">
      <c r="A334" s="17">
        <v>130</v>
      </c>
      <c r="B334" s="88" t="s">
        <v>1309</v>
      </c>
      <c r="C334" s="54" t="s">
        <v>1094</v>
      </c>
      <c r="D334" s="26">
        <v>21.66</v>
      </c>
      <c r="E334" s="21"/>
      <c r="F334" s="21">
        <f t="shared" si="29"/>
        <v>0</v>
      </c>
      <c r="G334" s="21"/>
      <c r="H334" s="21">
        <f t="shared" si="30"/>
        <v>0</v>
      </c>
      <c r="I334" s="21">
        <f aca="true" t="shared" si="32" ref="I334:I397">E334+G334</f>
        <v>0</v>
      </c>
      <c r="J334" s="21">
        <f t="shared" si="31"/>
        <v>0</v>
      </c>
      <c r="K334" s="82"/>
    </row>
    <row r="335" spans="1:11" ht="16.5" hidden="1">
      <c r="A335" s="17">
        <v>131</v>
      </c>
      <c r="B335" s="88" t="s">
        <v>1310</v>
      </c>
      <c r="C335" s="54" t="s">
        <v>1094</v>
      </c>
      <c r="D335" s="26">
        <v>24.58</v>
      </c>
      <c r="E335" s="21"/>
      <c r="F335" s="21">
        <f t="shared" si="29"/>
        <v>0</v>
      </c>
      <c r="G335" s="21"/>
      <c r="H335" s="21">
        <f t="shared" si="30"/>
        <v>0</v>
      </c>
      <c r="I335" s="21">
        <f t="shared" si="32"/>
        <v>0</v>
      </c>
      <c r="J335" s="21">
        <f t="shared" si="31"/>
        <v>0</v>
      </c>
      <c r="K335" s="82"/>
    </row>
    <row r="336" spans="1:11" ht="16.5" hidden="1">
      <c r="A336" s="17">
        <v>132</v>
      </c>
      <c r="B336" s="88" t="s">
        <v>1311</v>
      </c>
      <c r="C336" s="54" t="s">
        <v>1094</v>
      </c>
      <c r="D336" s="26">
        <v>26.34</v>
      </c>
      <c r="E336" s="21"/>
      <c r="F336" s="21">
        <f t="shared" si="29"/>
        <v>0</v>
      </c>
      <c r="G336" s="21"/>
      <c r="H336" s="21">
        <f t="shared" si="30"/>
        <v>0</v>
      </c>
      <c r="I336" s="21">
        <f t="shared" si="32"/>
        <v>0</v>
      </c>
      <c r="J336" s="21">
        <f t="shared" si="31"/>
        <v>0</v>
      </c>
      <c r="K336" s="82"/>
    </row>
    <row r="337" spans="1:11" ht="16.5" hidden="1">
      <c r="A337" s="17">
        <v>133</v>
      </c>
      <c r="B337" s="88" t="s">
        <v>1312</v>
      </c>
      <c r="C337" s="54" t="s">
        <v>1094</v>
      </c>
      <c r="D337" s="26">
        <v>33.65</v>
      </c>
      <c r="E337" s="21"/>
      <c r="F337" s="21">
        <f t="shared" si="29"/>
        <v>0</v>
      </c>
      <c r="G337" s="21"/>
      <c r="H337" s="21">
        <f t="shared" si="30"/>
        <v>0</v>
      </c>
      <c r="I337" s="21">
        <f t="shared" si="32"/>
        <v>0</v>
      </c>
      <c r="J337" s="21">
        <f t="shared" si="31"/>
        <v>0</v>
      </c>
      <c r="K337" s="82"/>
    </row>
    <row r="338" spans="1:11" ht="16.5" hidden="1">
      <c r="A338" s="17">
        <v>134</v>
      </c>
      <c r="B338" s="88" t="s">
        <v>1313</v>
      </c>
      <c r="C338" s="54" t="s">
        <v>1094</v>
      </c>
      <c r="D338" s="26">
        <v>24.29</v>
      </c>
      <c r="E338" s="21"/>
      <c r="F338" s="21">
        <f t="shared" si="29"/>
        <v>0</v>
      </c>
      <c r="G338" s="21"/>
      <c r="H338" s="21">
        <f t="shared" si="30"/>
        <v>0</v>
      </c>
      <c r="I338" s="21">
        <f t="shared" si="32"/>
        <v>0</v>
      </c>
      <c r="J338" s="21">
        <f t="shared" si="31"/>
        <v>0</v>
      </c>
      <c r="K338" s="82"/>
    </row>
    <row r="339" spans="1:11" ht="16.5" hidden="1">
      <c r="A339" s="17">
        <v>135</v>
      </c>
      <c r="B339" s="88" t="s">
        <v>1314</v>
      </c>
      <c r="C339" s="54" t="s">
        <v>1094</v>
      </c>
      <c r="D339" s="26">
        <v>25.46</v>
      </c>
      <c r="E339" s="21"/>
      <c r="F339" s="21">
        <f t="shared" si="29"/>
        <v>0</v>
      </c>
      <c r="G339" s="21"/>
      <c r="H339" s="21">
        <f t="shared" si="30"/>
        <v>0</v>
      </c>
      <c r="I339" s="21">
        <f t="shared" si="32"/>
        <v>0</v>
      </c>
      <c r="J339" s="21">
        <f t="shared" si="31"/>
        <v>0</v>
      </c>
      <c r="K339" s="82"/>
    </row>
    <row r="340" spans="1:11" ht="16.5" hidden="1">
      <c r="A340" s="17">
        <v>136</v>
      </c>
      <c r="B340" s="88" t="s">
        <v>1315</v>
      </c>
      <c r="C340" s="54" t="s">
        <v>1094</v>
      </c>
      <c r="D340" s="26">
        <v>30.73</v>
      </c>
      <c r="E340" s="21"/>
      <c r="F340" s="21">
        <f t="shared" si="29"/>
        <v>0</v>
      </c>
      <c r="G340" s="21"/>
      <c r="H340" s="21">
        <f t="shared" si="30"/>
        <v>0</v>
      </c>
      <c r="I340" s="21">
        <f t="shared" si="32"/>
        <v>0</v>
      </c>
      <c r="J340" s="21">
        <f t="shared" si="31"/>
        <v>0</v>
      </c>
      <c r="K340" s="82"/>
    </row>
    <row r="341" spans="1:11" ht="16.5" hidden="1">
      <c r="A341" s="17">
        <v>137</v>
      </c>
      <c r="B341" s="88" t="s">
        <v>1316</v>
      </c>
      <c r="C341" s="54" t="s">
        <v>1094</v>
      </c>
      <c r="D341" s="26">
        <v>36.58</v>
      </c>
      <c r="E341" s="21"/>
      <c r="F341" s="21">
        <f t="shared" si="29"/>
        <v>0</v>
      </c>
      <c r="G341" s="21"/>
      <c r="H341" s="21">
        <f t="shared" si="30"/>
        <v>0</v>
      </c>
      <c r="I341" s="21">
        <f t="shared" si="32"/>
        <v>0</v>
      </c>
      <c r="J341" s="21">
        <f t="shared" si="31"/>
        <v>0</v>
      </c>
      <c r="K341" s="82"/>
    </row>
    <row r="342" spans="1:11" ht="16.5" hidden="1">
      <c r="A342" s="17">
        <v>138</v>
      </c>
      <c r="B342" s="88" t="s">
        <v>1317</v>
      </c>
      <c r="C342" s="54" t="s">
        <v>1094</v>
      </c>
      <c r="D342" s="26">
        <v>21.36</v>
      </c>
      <c r="E342" s="21"/>
      <c r="F342" s="21">
        <f t="shared" si="29"/>
        <v>0</v>
      </c>
      <c r="G342" s="21"/>
      <c r="H342" s="21">
        <f t="shared" si="30"/>
        <v>0</v>
      </c>
      <c r="I342" s="21">
        <f t="shared" si="32"/>
        <v>0</v>
      </c>
      <c r="J342" s="21">
        <f t="shared" si="31"/>
        <v>0</v>
      </c>
      <c r="K342" s="82"/>
    </row>
    <row r="343" spans="1:11" ht="16.5" hidden="1">
      <c r="A343" s="17">
        <v>139</v>
      </c>
      <c r="B343" s="88" t="s">
        <v>1318</v>
      </c>
      <c r="C343" s="54" t="s">
        <v>1094</v>
      </c>
      <c r="D343" s="26">
        <v>23.12</v>
      </c>
      <c r="E343" s="21"/>
      <c r="F343" s="21">
        <f t="shared" si="29"/>
        <v>0</v>
      </c>
      <c r="G343" s="21"/>
      <c r="H343" s="21">
        <f t="shared" si="30"/>
        <v>0</v>
      </c>
      <c r="I343" s="21">
        <f t="shared" si="32"/>
        <v>0</v>
      </c>
      <c r="J343" s="21">
        <f t="shared" si="31"/>
        <v>0</v>
      </c>
      <c r="K343" s="82"/>
    </row>
    <row r="344" spans="1:11" ht="16.5" hidden="1">
      <c r="A344" s="17">
        <v>140</v>
      </c>
      <c r="B344" s="88" t="s">
        <v>1319</v>
      </c>
      <c r="C344" s="54" t="s">
        <v>1094</v>
      </c>
      <c r="D344" s="26">
        <v>27.22</v>
      </c>
      <c r="E344" s="21"/>
      <c r="F344" s="21">
        <f t="shared" si="29"/>
        <v>0</v>
      </c>
      <c r="G344" s="21"/>
      <c r="H344" s="21">
        <f t="shared" si="30"/>
        <v>0</v>
      </c>
      <c r="I344" s="21">
        <f t="shared" si="32"/>
        <v>0</v>
      </c>
      <c r="J344" s="21">
        <f t="shared" si="31"/>
        <v>0</v>
      </c>
      <c r="K344" s="82"/>
    </row>
    <row r="345" spans="1:11" ht="16.5" hidden="1">
      <c r="A345" s="17">
        <v>141</v>
      </c>
      <c r="B345" s="88" t="s">
        <v>1320</v>
      </c>
      <c r="C345" s="54" t="s">
        <v>1094</v>
      </c>
      <c r="D345" s="26">
        <v>33.65</v>
      </c>
      <c r="E345" s="21"/>
      <c r="F345" s="21">
        <f t="shared" si="29"/>
        <v>0</v>
      </c>
      <c r="G345" s="21"/>
      <c r="H345" s="21">
        <f t="shared" si="30"/>
        <v>0</v>
      </c>
      <c r="I345" s="21">
        <f t="shared" si="32"/>
        <v>0</v>
      </c>
      <c r="J345" s="21">
        <f t="shared" si="31"/>
        <v>0</v>
      </c>
      <c r="K345" s="82"/>
    </row>
    <row r="346" spans="1:11" ht="16.5" hidden="1">
      <c r="A346" s="17">
        <v>142</v>
      </c>
      <c r="B346" s="88" t="s">
        <v>1321</v>
      </c>
      <c r="C346" s="54" t="s">
        <v>1094</v>
      </c>
      <c r="D346" s="26">
        <v>35.11</v>
      </c>
      <c r="E346" s="21"/>
      <c r="F346" s="21">
        <f t="shared" si="29"/>
        <v>0</v>
      </c>
      <c r="G346" s="21"/>
      <c r="H346" s="21">
        <f t="shared" si="30"/>
        <v>0</v>
      </c>
      <c r="I346" s="21">
        <f t="shared" si="32"/>
        <v>0</v>
      </c>
      <c r="J346" s="21">
        <f t="shared" si="31"/>
        <v>0</v>
      </c>
      <c r="K346" s="82"/>
    </row>
    <row r="347" spans="1:11" ht="16.5" hidden="1">
      <c r="A347" s="17">
        <v>143</v>
      </c>
      <c r="B347" s="88" t="s">
        <v>1322</v>
      </c>
      <c r="C347" s="54" t="s">
        <v>1094</v>
      </c>
      <c r="D347" s="26">
        <v>40.38</v>
      </c>
      <c r="E347" s="21"/>
      <c r="F347" s="21">
        <f t="shared" si="29"/>
        <v>0</v>
      </c>
      <c r="G347" s="21"/>
      <c r="H347" s="21">
        <f t="shared" si="30"/>
        <v>0</v>
      </c>
      <c r="I347" s="21">
        <f t="shared" si="32"/>
        <v>0</v>
      </c>
      <c r="J347" s="21">
        <f t="shared" si="31"/>
        <v>0</v>
      </c>
      <c r="K347" s="82"/>
    </row>
    <row r="348" spans="1:11" ht="16.5" hidden="1">
      <c r="A348" s="17">
        <v>144</v>
      </c>
      <c r="B348" s="88" t="s">
        <v>1323</v>
      </c>
      <c r="C348" s="54" t="s">
        <v>1094</v>
      </c>
      <c r="D348" s="26">
        <v>16.24</v>
      </c>
      <c r="E348" s="21"/>
      <c r="F348" s="21">
        <f t="shared" si="29"/>
        <v>0</v>
      </c>
      <c r="G348" s="21"/>
      <c r="H348" s="21">
        <f t="shared" si="30"/>
        <v>0</v>
      </c>
      <c r="I348" s="21">
        <f t="shared" si="32"/>
        <v>0</v>
      </c>
      <c r="J348" s="21">
        <f t="shared" si="31"/>
        <v>0</v>
      </c>
      <c r="K348" s="82"/>
    </row>
    <row r="349" spans="1:11" ht="16.5" hidden="1">
      <c r="A349" s="17">
        <v>145</v>
      </c>
      <c r="B349" s="88" t="s">
        <v>1324</v>
      </c>
      <c r="C349" s="54" t="s">
        <v>1094</v>
      </c>
      <c r="D349" s="26">
        <v>18.44</v>
      </c>
      <c r="E349" s="21"/>
      <c r="F349" s="21">
        <f t="shared" si="29"/>
        <v>0</v>
      </c>
      <c r="G349" s="21"/>
      <c r="H349" s="21">
        <f t="shared" si="30"/>
        <v>0</v>
      </c>
      <c r="I349" s="21">
        <f t="shared" si="32"/>
        <v>0</v>
      </c>
      <c r="J349" s="21">
        <f t="shared" si="31"/>
        <v>0</v>
      </c>
      <c r="K349" s="82"/>
    </row>
    <row r="350" spans="1:11" ht="16.5" hidden="1">
      <c r="A350" s="17">
        <v>146</v>
      </c>
      <c r="B350" s="88" t="s">
        <v>1325</v>
      </c>
      <c r="C350" s="54" t="s">
        <v>1094</v>
      </c>
      <c r="D350" s="26">
        <v>19.75</v>
      </c>
      <c r="E350" s="21"/>
      <c r="F350" s="21">
        <f t="shared" si="29"/>
        <v>0</v>
      </c>
      <c r="G350" s="21"/>
      <c r="H350" s="21">
        <f t="shared" si="30"/>
        <v>0</v>
      </c>
      <c r="I350" s="21">
        <f t="shared" si="32"/>
        <v>0</v>
      </c>
      <c r="J350" s="21">
        <f t="shared" si="31"/>
        <v>0</v>
      </c>
      <c r="K350" s="82"/>
    </row>
    <row r="351" spans="1:11" ht="16.5" hidden="1">
      <c r="A351" s="17">
        <v>147</v>
      </c>
      <c r="B351" s="88" t="s">
        <v>1326</v>
      </c>
      <c r="C351" s="54" t="s">
        <v>1094</v>
      </c>
      <c r="D351" s="26">
        <v>25.24</v>
      </c>
      <c r="E351" s="21"/>
      <c r="F351" s="21">
        <f t="shared" si="29"/>
        <v>0</v>
      </c>
      <c r="G351" s="21"/>
      <c r="H351" s="21">
        <f t="shared" si="30"/>
        <v>0</v>
      </c>
      <c r="I351" s="21">
        <f t="shared" si="32"/>
        <v>0</v>
      </c>
      <c r="J351" s="21">
        <f t="shared" si="31"/>
        <v>0</v>
      </c>
      <c r="K351" s="82"/>
    </row>
    <row r="352" spans="1:11" ht="16.5" hidden="1">
      <c r="A352" s="17">
        <v>148</v>
      </c>
      <c r="B352" s="88" t="s">
        <v>1327</v>
      </c>
      <c r="C352" s="54" t="s">
        <v>1094</v>
      </c>
      <c r="D352" s="26">
        <v>18.22</v>
      </c>
      <c r="E352" s="21"/>
      <c r="F352" s="21">
        <f t="shared" si="29"/>
        <v>0</v>
      </c>
      <c r="G352" s="21"/>
      <c r="H352" s="21">
        <f t="shared" si="30"/>
        <v>0</v>
      </c>
      <c r="I352" s="21">
        <f t="shared" si="32"/>
        <v>0</v>
      </c>
      <c r="J352" s="21">
        <f t="shared" si="31"/>
        <v>0</v>
      </c>
      <c r="K352" s="82"/>
    </row>
    <row r="353" spans="1:11" ht="16.5" hidden="1">
      <c r="A353" s="17">
        <v>149</v>
      </c>
      <c r="B353" s="88" t="s">
        <v>1328</v>
      </c>
      <c r="C353" s="54" t="s">
        <v>1094</v>
      </c>
      <c r="D353" s="26">
        <v>19.09</v>
      </c>
      <c r="E353" s="21"/>
      <c r="F353" s="21">
        <f t="shared" si="29"/>
        <v>0</v>
      </c>
      <c r="G353" s="21"/>
      <c r="H353" s="21">
        <f t="shared" si="30"/>
        <v>0</v>
      </c>
      <c r="I353" s="21">
        <f t="shared" si="32"/>
        <v>0</v>
      </c>
      <c r="J353" s="21">
        <f t="shared" si="31"/>
        <v>0</v>
      </c>
      <c r="K353" s="82"/>
    </row>
    <row r="354" spans="1:11" ht="16.5" hidden="1">
      <c r="A354" s="17">
        <v>150</v>
      </c>
      <c r="B354" s="88" t="s">
        <v>1329</v>
      </c>
      <c r="C354" s="54" t="s">
        <v>1094</v>
      </c>
      <c r="D354" s="26">
        <v>23.05</v>
      </c>
      <c r="E354" s="21"/>
      <c r="F354" s="21">
        <f t="shared" si="29"/>
        <v>0</v>
      </c>
      <c r="G354" s="21"/>
      <c r="H354" s="21">
        <f t="shared" si="30"/>
        <v>0</v>
      </c>
      <c r="I354" s="21">
        <f t="shared" si="32"/>
        <v>0</v>
      </c>
      <c r="J354" s="21">
        <f t="shared" si="31"/>
        <v>0</v>
      </c>
      <c r="K354" s="82"/>
    </row>
    <row r="355" spans="1:11" ht="16.5" hidden="1">
      <c r="A355" s="17">
        <v>151</v>
      </c>
      <c r="B355" s="88" t="s">
        <v>1330</v>
      </c>
      <c r="C355" s="54" t="s">
        <v>1094</v>
      </c>
      <c r="D355" s="26">
        <v>27.43</v>
      </c>
      <c r="E355" s="21"/>
      <c r="F355" s="21">
        <f t="shared" si="29"/>
        <v>0</v>
      </c>
      <c r="G355" s="21"/>
      <c r="H355" s="21">
        <f t="shared" si="30"/>
        <v>0</v>
      </c>
      <c r="I355" s="21">
        <f t="shared" si="32"/>
        <v>0</v>
      </c>
      <c r="J355" s="21">
        <f t="shared" si="31"/>
        <v>0</v>
      </c>
      <c r="K355" s="82"/>
    </row>
    <row r="356" spans="1:11" ht="16.5" hidden="1">
      <c r="A356" s="17">
        <v>152</v>
      </c>
      <c r="B356" s="88" t="s">
        <v>1331</v>
      </c>
      <c r="C356" s="54" t="s">
        <v>1094</v>
      </c>
      <c r="D356" s="26">
        <v>16.02</v>
      </c>
      <c r="E356" s="21"/>
      <c r="F356" s="21">
        <f t="shared" si="29"/>
        <v>0</v>
      </c>
      <c r="G356" s="21"/>
      <c r="H356" s="21">
        <f t="shared" si="30"/>
        <v>0</v>
      </c>
      <c r="I356" s="21">
        <f t="shared" si="32"/>
        <v>0</v>
      </c>
      <c r="J356" s="21">
        <f t="shared" si="31"/>
        <v>0</v>
      </c>
      <c r="K356" s="82"/>
    </row>
    <row r="357" spans="1:11" ht="16.5" hidden="1">
      <c r="A357" s="17">
        <v>153</v>
      </c>
      <c r="B357" s="88" t="s">
        <v>1332</v>
      </c>
      <c r="C357" s="54" t="s">
        <v>1094</v>
      </c>
      <c r="D357" s="26">
        <v>17.34</v>
      </c>
      <c r="E357" s="21"/>
      <c r="F357" s="21">
        <f t="shared" si="29"/>
        <v>0</v>
      </c>
      <c r="G357" s="21"/>
      <c r="H357" s="21">
        <f t="shared" si="30"/>
        <v>0</v>
      </c>
      <c r="I357" s="21">
        <f t="shared" si="32"/>
        <v>0</v>
      </c>
      <c r="J357" s="21">
        <f t="shared" si="31"/>
        <v>0</v>
      </c>
      <c r="K357" s="82"/>
    </row>
    <row r="358" spans="1:11" ht="16.5" hidden="1">
      <c r="A358" s="17">
        <v>154</v>
      </c>
      <c r="B358" s="88" t="s">
        <v>1333</v>
      </c>
      <c r="C358" s="54" t="s">
        <v>1094</v>
      </c>
      <c r="D358" s="26">
        <v>20.41</v>
      </c>
      <c r="E358" s="21"/>
      <c r="F358" s="21">
        <f t="shared" si="29"/>
        <v>0</v>
      </c>
      <c r="G358" s="21"/>
      <c r="H358" s="21">
        <f t="shared" si="30"/>
        <v>0</v>
      </c>
      <c r="I358" s="21">
        <f t="shared" si="32"/>
        <v>0</v>
      </c>
      <c r="J358" s="21">
        <f t="shared" si="31"/>
        <v>0</v>
      </c>
      <c r="K358" s="82"/>
    </row>
    <row r="359" spans="1:11" ht="16.5" hidden="1">
      <c r="A359" s="17">
        <v>155</v>
      </c>
      <c r="B359" s="88" t="s">
        <v>1334</v>
      </c>
      <c r="C359" s="54" t="s">
        <v>1094</v>
      </c>
      <c r="D359" s="26">
        <v>25.24</v>
      </c>
      <c r="E359" s="21"/>
      <c r="F359" s="21">
        <f t="shared" si="29"/>
        <v>0</v>
      </c>
      <c r="G359" s="21"/>
      <c r="H359" s="21">
        <f t="shared" si="30"/>
        <v>0</v>
      </c>
      <c r="I359" s="21">
        <f t="shared" si="32"/>
        <v>0</v>
      </c>
      <c r="J359" s="21">
        <f t="shared" si="31"/>
        <v>0</v>
      </c>
      <c r="K359" s="82"/>
    </row>
    <row r="360" spans="1:11" ht="16.5" hidden="1">
      <c r="A360" s="17">
        <v>156</v>
      </c>
      <c r="B360" s="88" t="s">
        <v>1335</v>
      </c>
      <c r="C360" s="54" t="s">
        <v>1094</v>
      </c>
      <c r="D360" s="26">
        <v>26.33</v>
      </c>
      <c r="E360" s="21"/>
      <c r="F360" s="21">
        <f t="shared" si="29"/>
        <v>0</v>
      </c>
      <c r="G360" s="21"/>
      <c r="H360" s="21">
        <f t="shared" si="30"/>
        <v>0</v>
      </c>
      <c r="I360" s="21">
        <f t="shared" si="32"/>
        <v>0</v>
      </c>
      <c r="J360" s="21">
        <f t="shared" si="31"/>
        <v>0</v>
      </c>
      <c r="K360" s="82"/>
    </row>
    <row r="361" spans="1:11" ht="16.5" hidden="1">
      <c r="A361" s="17">
        <v>157</v>
      </c>
      <c r="B361" s="88" t="s">
        <v>1336</v>
      </c>
      <c r="C361" s="54" t="s">
        <v>1094</v>
      </c>
      <c r="D361" s="26">
        <v>30.29</v>
      </c>
      <c r="E361" s="21"/>
      <c r="F361" s="21">
        <f t="shared" si="29"/>
        <v>0</v>
      </c>
      <c r="G361" s="21"/>
      <c r="H361" s="21">
        <f t="shared" si="30"/>
        <v>0</v>
      </c>
      <c r="I361" s="21">
        <f t="shared" si="32"/>
        <v>0</v>
      </c>
      <c r="J361" s="21">
        <f t="shared" si="31"/>
        <v>0</v>
      </c>
      <c r="K361" s="82"/>
    </row>
    <row r="362" spans="1:27" ht="16.5" hidden="1">
      <c r="A362" s="17">
        <v>158</v>
      </c>
      <c r="B362" s="24" t="s">
        <v>1176</v>
      </c>
      <c r="C362" s="54" t="s">
        <v>82</v>
      </c>
      <c r="D362" s="26">
        <v>0.3</v>
      </c>
      <c r="E362" s="21"/>
      <c r="F362" s="21">
        <f t="shared" si="29"/>
        <v>0</v>
      </c>
      <c r="G362" s="21"/>
      <c r="H362" s="21">
        <f t="shared" si="30"/>
        <v>0</v>
      </c>
      <c r="I362" s="21">
        <f t="shared" si="32"/>
        <v>0</v>
      </c>
      <c r="J362" s="21">
        <f t="shared" si="31"/>
        <v>0</v>
      </c>
      <c r="K362" s="82"/>
      <c r="AA362" s="72">
        <v>302.5</v>
      </c>
    </row>
    <row r="363" spans="1:27" ht="16.5">
      <c r="A363" s="17">
        <v>159</v>
      </c>
      <c r="B363" s="24" t="s">
        <v>1178</v>
      </c>
      <c r="C363" s="54" t="s">
        <v>82</v>
      </c>
      <c r="D363" s="26">
        <v>0.3</v>
      </c>
      <c r="E363" s="21">
        <v>1650</v>
      </c>
      <c r="F363" s="21">
        <f t="shared" si="29"/>
        <v>495</v>
      </c>
      <c r="G363" s="21">
        <v>1200</v>
      </c>
      <c r="H363" s="21">
        <f t="shared" si="30"/>
        <v>360</v>
      </c>
      <c r="I363" s="21">
        <f t="shared" si="32"/>
        <v>2850</v>
      </c>
      <c r="J363" s="21">
        <f t="shared" si="31"/>
        <v>855</v>
      </c>
      <c r="K363" s="82"/>
      <c r="AA363" s="72">
        <v>302.5</v>
      </c>
    </row>
    <row r="364" spans="1:27" ht="16.5" hidden="1">
      <c r="A364" s="17">
        <v>160</v>
      </c>
      <c r="B364" s="24" t="s">
        <v>1179</v>
      </c>
      <c r="C364" s="54" t="s">
        <v>82</v>
      </c>
      <c r="D364" s="26">
        <v>0.32</v>
      </c>
      <c r="E364" s="21"/>
      <c r="F364" s="21">
        <f t="shared" si="29"/>
        <v>0</v>
      </c>
      <c r="G364" s="21"/>
      <c r="H364" s="21">
        <f t="shared" si="30"/>
        <v>0</v>
      </c>
      <c r="I364" s="21">
        <f t="shared" si="32"/>
        <v>0</v>
      </c>
      <c r="J364" s="21">
        <f t="shared" si="31"/>
        <v>0</v>
      </c>
      <c r="K364" s="82"/>
      <c r="AA364" s="72">
        <v>302.5</v>
      </c>
    </row>
    <row r="365" spans="1:27" ht="16.5" hidden="1">
      <c r="A365" s="17">
        <v>161</v>
      </c>
      <c r="B365" s="24" t="s">
        <v>1180</v>
      </c>
      <c r="C365" s="54" t="s">
        <v>82</v>
      </c>
      <c r="D365" s="26">
        <v>0.33</v>
      </c>
      <c r="E365" s="21"/>
      <c r="F365" s="21">
        <f t="shared" si="29"/>
        <v>0</v>
      </c>
      <c r="G365" s="21"/>
      <c r="H365" s="21">
        <f t="shared" si="30"/>
        <v>0</v>
      </c>
      <c r="I365" s="21">
        <f t="shared" si="32"/>
        <v>0</v>
      </c>
      <c r="J365" s="21">
        <f t="shared" si="31"/>
        <v>0</v>
      </c>
      <c r="K365" s="82"/>
      <c r="AA365" s="72">
        <v>302.5</v>
      </c>
    </row>
    <row r="366" spans="1:27" ht="16.5" hidden="1">
      <c r="A366" s="17">
        <v>162</v>
      </c>
      <c r="B366" s="24" t="s">
        <v>1181</v>
      </c>
      <c r="C366" s="54" t="s">
        <v>82</v>
      </c>
      <c r="D366" s="26">
        <v>0.35</v>
      </c>
      <c r="E366" s="21"/>
      <c r="F366" s="21">
        <f t="shared" si="29"/>
        <v>0</v>
      </c>
      <c r="G366" s="21"/>
      <c r="H366" s="21">
        <f t="shared" si="30"/>
        <v>0</v>
      </c>
      <c r="I366" s="21">
        <f t="shared" si="32"/>
        <v>0</v>
      </c>
      <c r="J366" s="21">
        <f t="shared" si="31"/>
        <v>0</v>
      </c>
      <c r="K366" s="82"/>
      <c r="AA366" s="72">
        <v>364.39</v>
      </c>
    </row>
    <row r="367" spans="1:27" ht="16.5" hidden="1">
      <c r="A367" s="17">
        <v>163</v>
      </c>
      <c r="B367" s="24" t="s">
        <v>1182</v>
      </c>
      <c r="C367" s="54" t="s">
        <v>82</v>
      </c>
      <c r="D367" s="26">
        <v>0.37</v>
      </c>
      <c r="E367" s="21"/>
      <c r="F367" s="21">
        <f t="shared" si="29"/>
        <v>0</v>
      </c>
      <c r="G367" s="21"/>
      <c r="H367" s="21">
        <f t="shared" si="30"/>
        <v>0</v>
      </c>
      <c r="I367" s="21">
        <f t="shared" si="32"/>
        <v>0</v>
      </c>
      <c r="J367" s="21">
        <f t="shared" si="31"/>
        <v>0</v>
      </c>
      <c r="K367" s="82"/>
      <c r="AA367" s="72">
        <v>364.39</v>
      </c>
    </row>
    <row r="368" spans="1:27" ht="16.5" hidden="1">
      <c r="A368" s="17">
        <v>164</v>
      </c>
      <c r="B368" s="24" t="s">
        <v>1183</v>
      </c>
      <c r="C368" s="54" t="s">
        <v>82</v>
      </c>
      <c r="D368" s="26">
        <v>0.38</v>
      </c>
      <c r="E368" s="21"/>
      <c r="F368" s="21">
        <f t="shared" si="29"/>
        <v>0</v>
      </c>
      <c r="G368" s="21"/>
      <c r="H368" s="21">
        <f t="shared" si="30"/>
        <v>0</v>
      </c>
      <c r="I368" s="21">
        <f t="shared" si="32"/>
        <v>0</v>
      </c>
      <c r="J368" s="21">
        <f t="shared" si="31"/>
        <v>0</v>
      </c>
      <c r="K368" s="82"/>
      <c r="AA368" s="72">
        <v>426.26</v>
      </c>
    </row>
    <row r="369" spans="1:27" ht="16.5" hidden="1">
      <c r="A369" s="17">
        <v>165</v>
      </c>
      <c r="B369" s="24" t="s">
        <v>1184</v>
      </c>
      <c r="C369" s="54" t="s">
        <v>82</v>
      </c>
      <c r="D369" s="26">
        <v>0.41</v>
      </c>
      <c r="E369" s="21"/>
      <c r="F369" s="21">
        <f t="shared" si="29"/>
        <v>0</v>
      </c>
      <c r="G369" s="21"/>
      <c r="H369" s="21">
        <f t="shared" si="30"/>
        <v>0</v>
      </c>
      <c r="I369" s="21">
        <f t="shared" si="32"/>
        <v>0</v>
      </c>
      <c r="J369" s="21">
        <f t="shared" si="31"/>
        <v>0</v>
      </c>
      <c r="K369" s="82"/>
      <c r="AA369" s="72">
        <v>426.26</v>
      </c>
    </row>
    <row r="370" spans="1:27" ht="16.5" hidden="1">
      <c r="A370" s="17">
        <v>166</v>
      </c>
      <c r="B370" s="24" t="s">
        <v>1399</v>
      </c>
      <c r="C370" s="54" t="s">
        <v>82</v>
      </c>
      <c r="D370" s="26">
        <v>0.42</v>
      </c>
      <c r="E370" s="21"/>
      <c r="F370" s="21">
        <f t="shared" si="29"/>
        <v>0</v>
      </c>
      <c r="G370" s="21"/>
      <c r="H370" s="21">
        <f t="shared" si="30"/>
        <v>0</v>
      </c>
      <c r="I370" s="21">
        <f t="shared" si="32"/>
        <v>0</v>
      </c>
      <c r="J370" s="21">
        <f t="shared" si="31"/>
        <v>0</v>
      </c>
      <c r="K370" s="82"/>
      <c r="AA370" s="72">
        <v>364.39</v>
      </c>
    </row>
    <row r="371" spans="1:11" ht="16.5" hidden="1">
      <c r="A371" s="17">
        <v>167</v>
      </c>
      <c r="B371" s="24" t="s">
        <v>1189</v>
      </c>
      <c r="C371" s="54" t="s">
        <v>82</v>
      </c>
      <c r="D371" s="26">
        <v>0.15</v>
      </c>
      <c r="E371" s="21"/>
      <c r="F371" s="21">
        <f t="shared" si="29"/>
        <v>0</v>
      </c>
      <c r="G371" s="21"/>
      <c r="H371" s="21">
        <f t="shared" si="30"/>
        <v>0</v>
      </c>
      <c r="I371" s="21">
        <f t="shared" si="32"/>
        <v>0</v>
      </c>
      <c r="J371" s="21">
        <f t="shared" si="31"/>
        <v>0</v>
      </c>
      <c r="K371" s="82"/>
    </row>
    <row r="372" spans="1:11" ht="16.5" hidden="1">
      <c r="A372" s="17">
        <v>168</v>
      </c>
      <c r="B372" s="24" t="s">
        <v>1190</v>
      </c>
      <c r="C372" s="54" t="s">
        <v>82</v>
      </c>
      <c r="D372" s="26">
        <v>0.15</v>
      </c>
      <c r="E372" s="21"/>
      <c r="F372" s="21">
        <f t="shared" si="29"/>
        <v>0</v>
      </c>
      <c r="G372" s="21"/>
      <c r="H372" s="21">
        <f t="shared" si="30"/>
        <v>0</v>
      </c>
      <c r="I372" s="21">
        <f t="shared" si="32"/>
        <v>0</v>
      </c>
      <c r="J372" s="21">
        <f t="shared" si="31"/>
        <v>0</v>
      </c>
      <c r="K372" s="82"/>
    </row>
    <row r="373" spans="1:11" ht="16.5" hidden="1">
      <c r="A373" s="17">
        <v>169</v>
      </c>
      <c r="B373" s="24" t="s">
        <v>1191</v>
      </c>
      <c r="C373" s="54" t="s">
        <v>82</v>
      </c>
      <c r="D373" s="26">
        <v>0.16</v>
      </c>
      <c r="E373" s="21"/>
      <c r="F373" s="21">
        <f t="shared" si="29"/>
        <v>0</v>
      </c>
      <c r="G373" s="21"/>
      <c r="H373" s="21">
        <f t="shared" si="30"/>
        <v>0</v>
      </c>
      <c r="I373" s="21">
        <f t="shared" si="32"/>
        <v>0</v>
      </c>
      <c r="J373" s="21">
        <f t="shared" si="31"/>
        <v>0</v>
      </c>
      <c r="K373" s="82"/>
    </row>
    <row r="374" spans="1:11" ht="16.5" hidden="1">
      <c r="A374" s="17">
        <v>170</v>
      </c>
      <c r="B374" s="24" t="s">
        <v>1192</v>
      </c>
      <c r="C374" s="54" t="s">
        <v>82</v>
      </c>
      <c r="D374" s="26">
        <v>0.17</v>
      </c>
      <c r="E374" s="21"/>
      <c r="F374" s="21">
        <f t="shared" si="29"/>
        <v>0</v>
      </c>
      <c r="G374" s="21"/>
      <c r="H374" s="21">
        <f t="shared" si="30"/>
        <v>0</v>
      </c>
      <c r="I374" s="21">
        <f t="shared" si="32"/>
        <v>0</v>
      </c>
      <c r="J374" s="21">
        <f t="shared" si="31"/>
        <v>0</v>
      </c>
      <c r="K374" s="82"/>
    </row>
    <row r="375" spans="1:11" ht="16.5" hidden="1">
      <c r="A375" s="17">
        <v>171</v>
      </c>
      <c r="B375" s="24" t="s">
        <v>1193</v>
      </c>
      <c r="C375" s="54" t="s">
        <v>82</v>
      </c>
      <c r="D375" s="26">
        <v>0.17</v>
      </c>
      <c r="E375" s="21"/>
      <c r="F375" s="21">
        <f t="shared" si="29"/>
        <v>0</v>
      </c>
      <c r="G375" s="21"/>
      <c r="H375" s="21">
        <f t="shared" si="30"/>
        <v>0</v>
      </c>
      <c r="I375" s="21">
        <f t="shared" si="32"/>
        <v>0</v>
      </c>
      <c r="J375" s="21">
        <f t="shared" si="31"/>
        <v>0</v>
      </c>
      <c r="K375" s="82"/>
    </row>
    <row r="376" spans="1:11" ht="16.5" hidden="1">
      <c r="A376" s="17">
        <v>172</v>
      </c>
      <c r="B376" s="24" t="s">
        <v>1194</v>
      </c>
      <c r="C376" s="54" t="s">
        <v>82</v>
      </c>
      <c r="D376" s="26">
        <v>0.18</v>
      </c>
      <c r="E376" s="21"/>
      <c r="F376" s="21">
        <f t="shared" si="29"/>
        <v>0</v>
      </c>
      <c r="G376" s="21"/>
      <c r="H376" s="21">
        <f t="shared" si="30"/>
        <v>0</v>
      </c>
      <c r="I376" s="21">
        <f t="shared" si="32"/>
        <v>0</v>
      </c>
      <c r="J376" s="21">
        <f t="shared" si="31"/>
        <v>0</v>
      </c>
      <c r="K376" s="82"/>
    </row>
    <row r="377" spans="1:11" ht="16.5" hidden="1">
      <c r="A377" s="17">
        <v>173</v>
      </c>
      <c r="B377" s="24" t="s">
        <v>1195</v>
      </c>
      <c r="C377" s="54" t="s">
        <v>82</v>
      </c>
      <c r="D377" s="26">
        <v>0.19</v>
      </c>
      <c r="E377" s="21"/>
      <c r="F377" s="21">
        <f t="shared" si="29"/>
        <v>0</v>
      </c>
      <c r="G377" s="21"/>
      <c r="H377" s="21">
        <f t="shared" si="30"/>
        <v>0</v>
      </c>
      <c r="I377" s="21">
        <f t="shared" si="32"/>
        <v>0</v>
      </c>
      <c r="J377" s="21">
        <f t="shared" si="31"/>
        <v>0</v>
      </c>
      <c r="K377" s="82"/>
    </row>
    <row r="378" spans="1:11" ht="16.5" hidden="1">
      <c r="A378" s="17">
        <v>174</v>
      </c>
      <c r="B378" s="24" t="s">
        <v>1196</v>
      </c>
      <c r="C378" s="54" t="s">
        <v>82</v>
      </c>
      <c r="D378" s="26">
        <v>0.2</v>
      </c>
      <c r="E378" s="21"/>
      <c r="F378" s="21">
        <f t="shared" si="29"/>
        <v>0</v>
      </c>
      <c r="G378" s="21"/>
      <c r="H378" s="21">
        <f t="shared" si="30"/>
        <v>0</v>
      </c>
      <c r="I378" s="21">
        <f t="shared" si="32"/>
        <v>0</v>
      </c>
      <c r="J378" s="21">
        <f t="shared" si="31"/>
        <v>0</v>
      </c>
      <c r="K378" s="82"/>
    </row>
    <row r="379" spans="1:11" ht="16.5" hidden="1">
      <c r="A379" s="17">
        <v>175</v>
      </c>
      <c r="B379" s="24" t="s">
        <v>1400</v>
      </c>
      <c r="C379" s="54" t="s">
        <v>82</v>
      </c>
      <c r="D379" s="26">
        <v>0.21</v>
      </c>
      <c r="E379" s="21"/>
      <c r="F379" s="21">
        <f t="shared" si="29"/>
        <v>0</v>
      </c>
      <c r="G379" s="21"/>
      <c r="H379" s="21">
        <f t="shared" si="30"/>
        <v>0</v>
      </c>
      <c r="I379" s="21">
        <f t="shared" si="32"/>
        <v>0</v>
      </c>
      <c r="J379" s="21">
        <f t="shared" si="31"/>
        <v>0</v>
      </c>
      <c r="K379" s="82"/>
    </row>
    <row r="380" spans="1:27" ht="16.5" hidden="1">
      <c r="A380" s="17">
        <v>176</v>
      </c>
      <c r="B380" s="24" t="s">
        <v>1359</v>
      </c>
      <c r="C380" s="54" t="s">
        <v>82</v>
      </c>
      <c r="D380" s="26">
        <v>0.45</v>
      </c>
      <c r="E380" s="21"/>
      <c r="F380" s="21">
        <f t="shared" si="29"/>
        <v>0</v>
      </c>
      <c r="G380" s="21"/>
      <c r="H380" s="21">
        <f t="shared" si="30"/>
        <v>0</v>
      </c>
      <c r="I380" s="21">
        <f t="shared" si="32"/>
        <v>0</v>
      </c>
      <c r="J380" s="21">
        <f t="shared" si="31"/>
        <v>0</v>
      </c>
      <c r="K380" s="82"/>
      <c r="AA380" s="72">
        <v>302.5</v>
      </c>
    </row>
    <row r="381" spans="1:27" ht="16.5" hidden="1">
      <c r="A381" s="17">
        <v>177</v>
      </c>
      <c r="B381" s="24" t="s">
        <v>1360</v>
      </c>
      <c r="C381" s="54" t="s">
        <v>82</v>
      </c>
      <c r="D381" s="26">
        <v>0.45</v>
      </c>
      <c r="E381" s="21"/>
      <c r="F381" s="21">
        <f t="shared" si="29"/>
        <v>0</v>
      </c>
      <c r="G381" s="21"/>
      <c r="H381" s="21">
        <f t="shared" si="30"/>
        <v>0</v>
      </c>
      <c r="I381" s="21">
        <f t="shared" si="32"/>
        <v>0</v>
      </c>
      <c r="J381" s="21">
        <f t="shared" si="31"/>
        <v>0</v>
      </c>
      <c r="K381" s="82"/>
      <c r="AA381" s="72">
        <v>302.5</v>
      </c>
    </row>
    <row r="382" spans="1:27" ht="16.5" hidden="1">
      <c r="A382" s="17">
        <v>178</v>
      </c>
      <c r="B382" s="24" t="s">
        <v>1361</v>
      </c>
      <c r="C382" s="54" t="s">
        <v>82</v>
      </c>
      <c r="D382" s="26">
        <v>0.48</v>
      </c>
      <c r="E382" s="21"/>
      <c r="F382" s="21">
        <f t="shared" si="29"/>
        <v>0</v>
      </c>
      <c r="G382" s="21"/>
      <c r="H382" s="21">
        <f t="shared" si="30"/>
        <v>0</v>
      </c>
      <c r="I382" s="21">
        <f t="shared" si="32"/>
        <v>0</v>
      </c>
      <c r="J382" s="21">
        <f t="shared" si="31"/>
        <v>0</v>
      </c>
      <c r="K382" s="82"/>
      <c r="AA382" s="72">
        <v>302.5</v>
      </c>
    </row>
    <row r="383" spans="1:27" ht="16.5" hidden="1">
      <c r="A383" s="17">
        <v>179</v>
      </c>
      <c r="B383" s="24" t="s">
        <v>1362</v>
      </c>
      <c r="C383" s="54" t="s">
        <v>82</v>
      </c>
      <c r="D383" s="26">
        <v>0.5</v>
      </c>
      <c r="E383" s="21"/>
      <c r="F383" s="21">
        <f t="shared" si="29"/>
        <v>0</v>
      </c>
      <c r="G383" s="21"/>
      <c r="H383" s="21">
        <f t="shared" si="30"/>
        <v>0</v>
      </c>
      <c r="I383" s="21">
        <f t="shared" si="32"/>
        <v>0</v>
      </c>
      <c r="J383" s="21">
        <f t="shared" si="31"/>
        <v>0</v>
      </c>
      <c r="K383" s="82"/>
      <c r="AA383" s="72">
        <v>302.5</v>
      </c>
    </row>
    <row r="384" spans="1:27" ht="16.5" hidden="1">
      <c r="A384" s="17">
        <v>180</v>
      </c>
      <c r="B384" s="24" t="s">
        <v>1363</v>
      </c>
      <c r="C384" s="54" t="s">
        <v>82</v>
      </c>
      <c r="D384" s="26">
        <v>0.52</v>
      </c>
      <c r="E384" s="21"/>
      <c r="F384" s="21">
        <f t="shared" si="29"/>
        <v>0</v>
      </c>
      <c r="G384" s="21"/>
      <c r="H384" s="21">
        <f t="shared" si="30"/>
        <v>0</v>
      </c>
      <c r="I384" s="21">
        <f t="shared" si="32"/>
        <v>0</v>
      </c>
      <c r="J384" s="21">
        <f t="shared" si="31"/>
        <v>0</v>
      </c>
      <c r="K384" s="82"/>
      <c r="AA384" s="72">
        <v>364.39</v>
      </c>
    </row>
    <row r="385" spans="1:27" ht="16.5" hidden="1">
      <c r="A385" s="17">
        <v>181</v>
      </c>
      <c r="B385" s="24" t="s">
        <v>1364</v>
      </c>
      <c r="C385" s="54" t="s">
        <v>82</v>
      </c>
      <c r="D385" s="26">
        <v>0.55</v>
      </c>
      <c r="E385" s="21"/>
      <c r="F385" s="21">
        <f t="shared" si="29"/>
        <v>0</v>
      </c>
      <c r="G385" s="21"/>
      <c r="H385" s="21">
        <f t="shared" si="30"/>
        <v>0</v>
      </c>
      <c r="I385" s="21">
        <f t="shared" si="32"/>
        <v>0</v>
      </c>
      <c r="J385" s="21">
        <f t="shared" si="31"/>
        <v>0</v>
      </c>
      <c r="K385" s="82"/>
      <c r="AA385" s="72">
        <v>364.39</v>
      </c>
    </row>
    <row r="386" spans="1:27" ht="16.5" hidden="1">
      <c r="A386" s="17">
        <v>182</v>
      </c>
      <c r="B386" s="24" t="s">
        <v>1365</v>
      </c>
      <c r="C386" s="54" t="s">
        <v>82</v>
      </c>
      <c r="D386" s="26">
        <v>0.57</v>
      </c>
      <c r="E386" s="21"/>
      <c r="F386" s="21">
        <f t="shared" si="29"/>
        <v>0</v>
      </c>
      <c r="G386" s="21"/>
      <c r="H386" s="21">
        <f t="shared" si="30"/>
        <v>0</v>
      </c>
      <c r="I386" s="21">
        <f t="shared" si="32"/>
        <v>0</v>
      </c>
      <c r="J386" s="21">
        <f t="shared" si="31"/>
        <v>0</v>
      </c>
      <c r="K386" s="82"/>
      <c r="AA386" s="72">
        <v>426.26</v>
      </c>
    </row>
    <row r="387" spans="1:27" ht="16.5" hidden="1">
      <c r="A387" s="17">
        <v>183</v>
      </c>
      <c r="B387" s="24" t="s">
        <v>1366</v>
      </c>
      <c r="C387" s="54" t="s">
        <v>82</v>
      </c>
      <c r="D387" s="26">
        <v>0.61</v>
      </c>
      <c r="E387" s="21"/>
      <c r="F387" s="21">
        <f t="shared" si="29"/>
        <v>0</v>
      </c>
      <c r="G387" s="21"/>
      <c r="H387" s="21">
        <f t="shared" si="30"/>
        <v>0</v>
      </c>
      <c r="I387" s="21">
        <f t="shared" si="32"/>
        <v>0</v>
      </c>
      <c r="J387" s="21">
        <f t="shared" si="31"/>
        <v>0</v>
      </c>
      <c r="K387" s="82"/>
      <c r="AA387" s="72">
        <v>426.26</v>
      </c>
    </row>
    <row r="388" spans="1:27" ht="16.5" hidden="1">
      <c r="A388" s="17">
        <v>184</v>
      </c>
      <c r="B388" s="24" t="s">
        <v>1401</v>
      </c>
      <c r="C388" s="54" t="s">
        <v>82</v>
      </c>
      <c r="D388" s="26">
        <v>0.63</v>
      </c>
      <c r="E388" s="21"/>
      <c r="F388" s="21">
        <f t="shared" si="29"/>
        <v>0</v>
      </c>
      <c r="G388" s="21"/>
      <c r="H388" s="21">
        <f t="shared" si="30"/>
        <v>0</v>
      </c>
      <c r="I388" s="21">
        <f t="shared" si="32"/>
        <v>0</v>
      </c>
      <c r="J388" s="21">
        <f t="shared" si="31"/>
        <v>0</v>
      </c>
      <c r="K388" s="82"/>
      <c r="AA388" s="72">
        <v>364.39</v>
      </c>
    </row>
    <row r="389" spans="1:27" ht="16.5" hidden="1">
      <c r="A389" s="17">
        <v>185</v>
      </c>
      <c r="B389" s="24" t="s">
        <v>1185</v>
      </c>
      <c r="C389" s="54" t="s">
        <v>82</v>
      </c>
      <c r="D389" s="26">
        <v>0.32</v>
      </c>
      <c r="E389" s="21"/>
      <c r="F389" s="21">
        <f t="shared" si="29"/>
        <v>0</v>
      </c>
      <c r="G389" s="21"/>
      <c r="H389" s="21">
        <f t="shared" si="30"/>
        <v>0</v>
      </c>
      <c r="I389" s="21">
        <f t="shared" si="32"/>
        <v>0</v>
      </c>
      <c r="J389" s="21">
        <f t="shared" si="31"/>
        <v>0</v>
      </c>
      <c r="K389" s="82"/>
      <c r="AA389" s="72">
        <v>720.87</v>
      </c>
    </row>
    <row r="390" spans="1:27" ht="33">
      <c r="A390" s="17">
        <v>186</v>
      </c>
      <c r="B390" s="24" t="s">
        <v>1186</v>
      </c>
      <c r="C390" s="54" t="s">
        <v>82</v>
      </c>
      <c r="D390" s="26">
        <v>0.32</v>
      </c>
      <c r="E390" s="21">
        <v>1400</v>
      </c>
      <c r="F390" s="21">
        <f t="shared" si="29"/>
        <v>448</v>
      </c>
      <c r="G390" s="21">
        <v>1000</v>
      </c>
      <c r="H390" s="21">
        <f t="shared" si="30"/>
        <v>320</v>
      </c>
      <c r="I390" s="21">
        <f t="shared" si="32"/>
        <v>2400</v>
      </c>
      <c r="J390" s="21">
        <f t="shared" si="31"/>
        <v>768</v>
      </c>
      <c r="K390" s="82"/>
      <c r="AA390" s="72">
        <v>720.87</v>
      </c>
    </row>
    <row r="391" spans="1:11" ht="16.5">
      <c r="A391" s="17">
        <v>187</v>
      </c>
      <c r="B391" s="24" t="s">
        <v>1187</v>
      </c>
      <c r="C391" s="54" t="s">
        <v>82</v>
      </c>
      <c r="D391" s="26">
        <v>0.16</v>
      </c>
      <c r="E391" s="21"/>
      <c r="F391" s="21">
        <f t="shared" si="29"/>
        <v>0</v>
      </c>
      <c r="G391" s="21"/>
      <c r="H391" s="21">
        <f t="shared" si="30"/>
        <v>0</v>
      </c>
      <c r="I391" s="21">
        <f t="shared" si="32"/>
        <v>0</v>
      </c>
      <c r="J391" s="21">
        <f t="shared" si="31"/>
        <v>0</v>
      </c>
      <c r="K391" s="82"/>
    </row>
    <row r="392" spans="1:11" ht="16.5">
      <c r="A392" s="17">
        <v>188</v>
      </c>
      <c r="B392" s="24" t="s">
        <v>1188</v>
      </c>
      <c r="C392" s="54" t="s">
        <v>82</v>
      </c>
      <c r="D392" s="26">
        <v>0.16</v>
      </c>
      <c r="E392" s="21"/>
      <c r="F392" s="21">
        <f t="shared" si="29"/>
        <v>0</v>
      </c>
      <c r="G392" s="21"/>
      <c r="H392" s="21">
        <f t="shared" si="30"/>
        <v>0</v>
      </c>
      <c r="I392" s="21">
        <f t="shared" si="32"/>
        <v>0</v>
      </c>
      <c r="J392" s="21">
        <f t="shared" si="31"/>
        <v>0</v>
      </c>
      <c r="K392" s="82"/>
    </row>
    <row r="393" spans="1:11" ht="33">
      <c r="A393" s="17">
        <v>189</v>
      </c>
      <c r="B393" s="24" t="s">
        <v>1357</v>
      </c>
      <c r="C393" s="54" t="s">
        <v>82</v>
      </c>
      <c r="D393" s="26">
        <v>0.48</v>
      </c>
      <c r="E393" s="21"/>
      <c r="F393" s="21">
        <f t="shared" si="29"/>
        <v>0</v>
      </c>
      <c r="G393" s="21"/>
      <c r="H393" s="21">
        <f t="shared" si="30"/>
        <v>0</v>
      </c>
      <c r="I393" s="21">
        <f t="shared" si="32"/>
        <v>0</v>
      </c>
      <c r="J393" s="21">
        <f t="shared" si="31"/>
        <v>0</v>
      </c>
      <c r="K393" s="82"/>
    </row>
    <row r="394" spans="1:11" ht="33">
      <c r="A394" s="17">
        <v>190</v>
      </c>
      <c r="B394" s="24" t="s">
        <v>1358</v>
      </c>
      <c r="C394" s="54" t="s">
        <v>82</v>
      </c>
      <c r="D394" s="26">
        <v>0.48</v>
      </c>
      <c r="E394" s="21"/>
      <c r="F394" s="21">
        <f t="shared" si="29"/>
        <v>0</v>
      </c>
      <c r="G394" s="21"/>
      <c r="H394" s="21">
        <f t="shared" si="30"/>
        <v>0</v>
      </c>
      <c r="I394" s="21">
        <f t="shared" si="32"/>
        <v>0</v>
      </c>
      <c r="J394" s="21">
        <f t="shared" si="31"/>
        <v>0</v>
      </c>
      <c r="K394" s="82"/>
    </row>
    <row r="395" spans="1:27" ht="16.5">
      <c r="A395" s="17">
        <v>191</v>
      </c>
      <c r="B395" s="89" t="s">
        <v>1197</v>
      </c>
      <c r="C395" s="19" t="s">
        <v>1094</v>
      </c>
      <c r="D395" s="26">
        <v>18.01</v>
      </c>
      <c r="E395" s="21">
        <v>2</v>
      </c>
      <c r="F395" s="21">
        <f t="shared" si="29"/>
        <v>36.02</v>
      </c>
      <c r="G395" s="21">
        <v>1</v>
      </c>
      <c r="H395" s="21">
        <f t="shared" si="30"/>
        <v>18.01</v>
      </c>
      <c r="I395" s="21">
        <f t="shared" si="32"/>
        <v>3</v>
      </c>
      <c r="J395" s="21">
        <f t="shared" si="31"/>
        <v>54.03</v>
      </c>
      <c r="K395" s="82"/>
      <c r="AA395" s="72">
        <v>14.82</v>
      </c>
    </row>
    <row r="396" spans="1:27" ht="16.5">
      <c r="A396" s="17">
        <v>192</v>
      </c>
      <c r="B396" s="89" t="s">
        <v>1198</v>
      </c>
      <c r="C396" s="19" t="s">
        <v>1094</v>
      </c>
      <c r="D396" s="26">
        <v>29.25</v>
      </c>
      <c r="E396" s="21"/>
      <c r="F396" s="21">
        <f t="shared" si="29"/>
        <v>0</v>
      </c>
      <c r="G396" s="21"/>
      <c r="H396" s="21">
        <f t="shared" si="30"/>
        <v>0</v>
      </c>
      <c r="I396" s="21">
        <f t="shared" si="32"/>
        <v>0</v>
      </c>
      <c r="J396" s="21">
        <f t="shared" si="31"/>
        <v>0</v>
      </c>
      <c r="K396" s="82"/>
      <c r="AA396" s="72">
        <v>14.82</v>
      </c>
    </row>
    <row r="397" spans="1:27" ht="16.5" hidden="1">
      <c r="A397" s="17">
        <v>193</v>
      </c>
      <c r="B397" s="89" t="s">
        <v>1199</v>
      </c>
      <c r="C397" s="19" t="s">
        <v>1094</v>
      </c>
      <c r="D397" s="26">
        <v>18.01</v>
      </c>
      <c r="E397" s="21"/>
      <c r="F397" s="21">
        <f aca="true" t="shared" si="33" ref="F397:F452">E397*D397</f>
        <v>0</v>
      </c>
      <c r="G397" s="21"/>
      <c r="H397" s="21">
        <f aca="true" t="shared" si="34" ref="H397:H452">G397*D397</f>
        <v>0</v>
      </c>
      <c r="I397" s="21">
        <f t="shared" si="32"/>
        <v>0</v>
      </c>
      <c r="J397" s="21">
        <f aca="true" t="shared" si="35" ref="J397:J452">I397*D397</f>
        <v>0</v>
      </c>
      <c r="K397" s="82"/>
      <c r="AA397" s="72">
        <v>4.89</v>
      </c>
    </row>
    <row r="398" spans="1:27" ht="16.5" hidden="1">
      <c r="A398" s="17">
        <v>194</v>
      </c>
      <c r="B398" s="89" t="s">
        <v>1200</v>
      </c>
      <c r="C398" s="19" t="s">
        <v>1094</v>
      </c>
      <c r="D398" s="26">
        <v>27.42</v>
      </c>
      <c r="E398" s="21"/>
      <c r="F398" s="21">
        <f t="shared" si="33"/>
        <v>0</v>
      </c>
      <c r="G398" s="21"/>
      <c r="H398" s="21">
        <f t="shared" si="34"/>
        <v>0</v>
      </c>
      <c r="I398" s="21">
        <f aca="true" t="shared" si="36" ref="I398:I452">E398+G398</f>
        <v>0</v>
      </c>
      <c r="J398" s="21">
        <f t="shared" si="35"/>
        <v>0</v>
      </c>
      <c r="K398" s="82"/>
      <c r="AA398" s="72">
        <v>14.82</v>
      </c>
    </row>
    <row r="399" spans="1:27" ht="16.5" hidden="1">
      <c r="A399" s="17">
        <v>195</v>
      </c>
      <c r="B399" s="89" t="s">
        <v>1201</v>
      </c>
      <c r="C399" s="19" t="s">
        <v>1094</v>
      </c>
      <c r="D399" s="26">
        <v>18.01</v>
      </c>
      <c r="E399" s="21"/>
      <c r="F399" s="21">
        <f t="shared" si="33"/>
        <v>0</v>
      </c>
      <c r="G399" s="21"/>
      <c r="H399" s="21">
        <f t="shared" si="34"/>
        <v>0</v>
      </c>
      <c r="I399" s="21">
        <f t="shared" si="36"/>
        <v>0</v>
      </c>
      <c r="J399" s="21">
        <f t="shared" si="35"/>
        <v>0</v>
      </c>
      <c r="K399" s="82"/>
      <c r="AA399" s="72">
        <v>14.82</v>
      </c>
    </row>
    <row r="400" spans="1:27" ht="16.5" hidden="1">
      <c r="A400" s="17">
        <v>196</v>
      </c>
      <c r="B400" s="89" t="s">
        <v>1202</v>
      </c>
      <c r="C400" s="19" t="s">
        <v>1094</v>
      </c>
      <c r="D400" s="26">
        <v>29.25</v>
      </c>
      <c r="E400" s="21"/>
      <c r="F400" s="21">
        <f t="shared" si="33"/>
        <v>0</v>
      </c>
      <c r="G400" s="21"/>
      <c r="H400" s="21">
        <f t="shared" si="34"/>
        <v>0</v>
      </c>
      <c r="I400" s="21">
        <f t="shared" si="36"/>
        <v>0</v>
      </c>
      <c r="J400" s="21">
        <f t="shared" si="35"/>
        <v>0</v>
      </c>
      <c r="K400" s="82"/>
      <c r="AA400" s="72">
        <v>14.82</v>
      </c>
    </row>
    <row r="401" spans="1:27" ht="16.5" hidden="1">
      <c r="A401" s="17">
        <v>197</v>
      </c>
      <c r="B401" s="89" t="s">
        <v>1203</v>
      </c>
      <c r="C401" s="19" t="s">
        <v>1094</v>
      </c>
      <c r="D401" s="26">
        <v>18.01</v>
      </c>
      <c r="E401" s="21"/>
      <c r="F401" s="21">
        <f t="shared" si="33"/>
        <v>0</v>
      </c>
      <c r="G401" s="21"/>
      <c r="H401" s="21">
        <f t="shared" si="34"/>
        <v>0</v>
      </c>
      <c r="I401" s="21">
        <f t="shared" si="36"/>
        <v>0</v>
      </c>
      <c r="J401" s="21">
        <f t="shared" si="35"/>
        <v>0</v>
      </c>
      <c r="K401" s="82"/>
      <c r="AA401" s="72">
        <v>31.12</v>
      </c>
    </row>
    <row r="402" spans="1:27" ht="16.5" hidden="1">
      <c r="A402" s="17">
        <v>198</v>
      </c>
      <c r="B402" s="89" t="s">
        <v>1204</v>
      </c>
      <c r="C402" s="19" t="s">
        <v>1094</v>
      </c>
      <c r="D402" s="26">
        <v>27.42</v>
      </c>
      <c r="E402" s="21"/>
      <c r="F402" s="21">
        <f t="shared" si="33"/>
        <v>0</v>
      </c>
      <c r="G402" s="21"/>
      <c r="H402" s="21">
        <f t="shared" si="34"/>
        <v>0</v>
      </c>
      <c r="I402" s="21">
        <f t="shared" si="36"/>
        <v>0</v>
      </c>
      <c r="J402" s="21">
        <f t="shared" si="35"/>
        <v>0</v>
      </c>
      <c r="K402" s="82"/>
      <c r="AA402" s="72">
        <v>31.12</v>
      </c>
    </row>
    <row r="403" spans="1:27" ht="33">
      <c r="A403" s="17">
        <v>199</v>
      </c>
      <c r="B403" s="24" t="s">
        <v>1355</v>
      </c>
      <c r="C403" s="19" t="s">
        <v>13</v>
      </c>
      <c r="D403" s="26">
        <v>16.05</v>
      </c>
      <c r="E403" s="21"/>
      <c r="F403" s="21">
        <f t="shared" si="33"/>
        <v>0</v>
      </c>
      <c r="G403" s="21"/>
      <c r="H403" s="21">
        <f t="shared" si="34"/>
        <v>0</v>
      </c>
      <c r="I403" s="21">
        <f t="shared" si="36"/>
        <v>0</v>
      </c>
      <c r="J403" s="21">
        <f t="shared" si="35"/>
        <v>0</v>
      </c>
      <c r="K403" s="82"/>
      <c r="AA403" s="72">
        <v>13.51</v>
      </c>
    </row>
    <row r="404" spans="1:11" ht="33">
      <c r="A404" s="17">
        <v>200</v>
      </c>
      <c r="B404" s="24" t="s">
        <v>1356</v>
      </c>
      <c r="C404" s="19" t="s">
        <v>13</v>
      </c>
      <c r="D404" s="26">
        <v>16.05</v>
      </c>
      <c r="E404" s="21"/>
      <c r="F404" s="21">
        <f t="shared" si="33"/>
        <v>0</v>
      </c>
      <c r="G404" s="21"/>
      <c r="H404" s="21">
        <f t="shared" si="34"/>
        <v>0</v>
      </c>
      <c r="I404" s="21">
        <f t="shared" si="36"/>
        <v>0</v>
      </c>
      <c r="J404" s="21">
        <f t="shared" si="35"/>
        <v>0</v>
      </c>
      <c r="K404" s="82"/>
    </row>
    <row r="405" spans="1:27" ht="49.5">
      <c r="A405" s="17">
        <v>201</v>
      </c>
      <c r="B405" s="24" t="s">
        <v>1172</v>
      </c>
      <c r="C405" s="54" t="s">
        <v>13</v>
      </c>
      <c r="D405" s="26">
        <v>60.71</v>
      </c>
      <c r="E405" s="21">
        <v>12</v>
      </c>
      <c r="F405" s="21">
        <f t="shared" si="33"/>
        <v>728.52</v>
      </c>
      <c r="G405" s="21">
        <v>4</v>
      </c>
      <c r="H405" s="21">
        <f t="shared" si="34"/>
        <v>242.84</v>
      </c>
      <c r="I405" s="21">
        <f t="shared" si="36"/>
        <v>16</v>
      </c>
      <c r="J405" s="21">
        <f t="shared" si="35"/>
        <v>971.36</v>
      </c>
      <c r="K405" s="82"/>
      <c r="AA405" s="72">
        <v>111.33</v>
      </c>
    </row>
    <row r="406" spans="1:27" ht="49.5" customHeight="1">
      <c r="A406" s="17">
        <v>202</v>
      </c>
      <c r="B406" s="24" t="s">
        <v>1173</v>
      </c>
      <c r="C406" s="54" t="s">
        <v>13</v>
      </c>
      <c r="D406" s="26">
        <v>115.72</v>
      </c>
      <c r="E406" s="21"/>
      <c r="F406" s="21">
        <f t="shared" si="33"/>
        <v>0</v>
      </c>
      <c r="G406" s="21"/>
      <c r="H406" s="21">
        <f t="shared" si="34"/>
        <v>0</v>
      </c>
      <c r="I406" s="21">
        <f t="shared" si="36"/>
        <v>0</v>
      </c>
      <c r="J406" s="21">
        <f t="shared" si="35"/>
        <v>0</v>
      </c>
      <c r="K406" s="82"/>
      <c r="AA406" s="72">
        <v>111.33</v>
      </c>
    </row>
    <row r="407" spans="1:11" ht="33">
      <c r="A407" s="17">
        <v>203</v>
      </c>
      <c r="B407" s="24" t="s">
        <v>1174</v>
      </c>
      <c r="C407" s="54" t="s">
        <v>13</v>
      </c>
      <c r="D407" s="26">
        <v>60.71</v>
      </c>
      <c r="E407" s="21"/>
      <c r="F407" s="21">
        <f t="shared" si="33"/>
        <v>0</v>
      </c>
      <c r="G407" s="21"/>
      <c r="H407" s="21">
        <f t="shared" si="34"/>
        <v>0</v>
      </c>
      <c r="I407" s="21">
        <f t="shared" si="36"/>
        <v>0</v>
      </c>
      <c r="J407" s="21">
        <f t="shared" si="35"/>
        <v>0</v>
      </c>
      <c r="K407" s="82"/>
    </row>
    <row r="408" spans="1:11" ht="33">
      <c r="A408" s="17">
        <v>204</v>
      </c>
      <c r="B408" s="24" t="s">
        <v>1175</v>
      </c>
      <c r="C408" s="54" t="s">
        <v>13</v>
      </c>
      <c r="D408" s="26">
        <v>115.72</v>
      </c>
      <c r="E408" s="21"/>
      <c r="F408" s="21">
        <f t="shared" si="33"/>
        <v>0</v>
      </c>
      <c r="G408" s="21"/>
      <c r="H408" s="21">
        <f t="shared" si="34"/>
        <v>0</v>
      </c>
      <c r="I408" s="21">
        <f t="shared" si="36"/>
        <v>0</v>
      </c>
      <c r="J408" s="21">
        <f t="shared" si="35"/>
        <v>0</v>
      </c>
      <c r="K408" s="82"/>
    </row>
    <row r="409" spans="1:27" ht="16.5">
      <c r="A409" s="17">
        <v>205</v>
      </c>
      <c r="B409" s="24" t="s">
        <v>1164</v>
      </c>
      <c r="C409" s="54" t="s">
        <v>13</v>
      </c>
      <c r="D409" s="26">
        <v>16.64</v>
      </c>
      <c r="E409" s="21">
        <v>2</v>
      </c>
      <c r="F409" s="21">
        <f t="shared" si="33"/>
        <v>33.28</v>
      </c>
      <c r="G409" s="21">
        <v>1</v>
      </c>
      <c r="H409" s="21">
        <f t="shared" si="34"/>
        <v>16.64</v>
      </c>
      <c r="I409" s="21">
        <f t="shared" si="36"/>
        <v>3</v>
      </c>
      <c r="J409" s="21">
        <f t="shared" si="35"/>
        <v>49.92</v>
      </c>
      <c r="K409" s="82"/>
      <c r="AA409" s="72">
        <v>14.61</v>
      </c>
    </row>
    <row r="410" spans="1:27" ht="16.5" hidden="1">
      <c r="A410" s="17">
        <v>206</v>
      </c>
      <c r="B410" s="24" t="s">
        <v>1165</v>
      </c>
      <c r="C410" s="54" t="s">
        <v>13</v>
      </c>
      <c r="D410" s="26">
        <v>18.49</v>
      </c>
      <c r="E410" s="21"/>
      <c r="F410" s="21">
        <f t="shared" si="33"/>
        <v>0</v>
      </c>
      <c r="G410" s="21"/>
      <c r="H410" s="21">
        <f t="shared" si="34"/>
        <v>0</v>
      </c>
      <c r="I410" s="21">
        <f t="shared" si="36"/>
        <v>0</v>
      </c>
      <c r="J410" s="21">
        <f t="shared" si="35"/>
        <v>0</v>
      </c>
      <c r="K410" s="82"/>
      <c r="AA410" s="72">
        <v>14.61</v>
      </c>
    </row>
    <row r="411" spans="1:27" ht="16.5" hidden="1">
      <c r="A411" s="17">
        <v>207</v>
      </c>
      <c r="B411" s="24" t="s">
        <v>1166</v>
      </c>
      <c r="C411" s="54" t="s">
        <v>13</v>
      </c>
      <c r="D411" s="26">
        <v>20.34</v>
      </c>
      <c r="E411" s="21"/>
      <c r="F411" s="21">
        <f t="shared" si="33"/>
        <v>0</v>
      </c>
      <c r="G411" s="21"/>
      <c r="H411" s="21">
        <f t="shared" si="34"/>
        <v>0</v>
      </c>
      <c r="I411" s="21">
        <f t="shared" si="36"/>
        <v>0</v>
      </c>
      <c r="J411" s="21">
        <f t="shared" si="35"/>
        <v>0</v>
      </c>
      <c r="K411" s="82"/>
      <c r="AA411" s="72">
        <v>14.61</v>
      </c>
    </row>
    <row r="412" spans="1:27" ht="16.5" hidden="1">
      <c r="A412" s="17">
        <v>208</v>
      </c>
      <c r="B412" s="24" t="s">
        <v>1167</v>
      </c>
      <c r="C412" s="54" t="s">
        <v>13</v>
      </c>
      <c r="D412" s="26">
        <v>16.64</v>
      </c>
      <c r="E412" s="21"/>
      <c r="F412" s="21">
        <f t="shared" si="33"/>
        <v>0</v>
      </c>
      <c r="G412" s="21"/>
      <c r="H412" s="21">
        <f t="shared" si="34"/>
        <v>0</v>
      </c>
      <c r="I412" s="21">
        <f t="shared" si="36"/>
        <v>0</v>
      </c>
      <c r="J412" s="21">
        <f t="shared" si="35"/>
        <v>0</v>
      </c>
      <c r="K412" s="82"/>
      <c r="AA412" s="72">
        <v>5.31</v>
      </c>
    </row>
    <row r="413" spans="1:27" ht="16.5" hidden="1">
      <c r="A413" s="17">
        <v>209</v>
      </c>
      <c r="B413" s="24" t="s">
        <v>1168</v>
      </c>
      <c r="C413" s="54" t="s">
        <v>13</v>
      </c>
      <c r="D413" s="26">
        <v>18.49</v>
      </c>
      <c r="E413" s="21"/>
      <c r="F413" s="21">
        <f t="shared" si="33"/>
        <v>0</v>
      </c>
      <c r="G413" s="21"/>
      <c r="H413" s="21">
        <f t="shared" si="34"/>
        <v>0</v>
      </c>
      <c r="I413" s="21">
        <f t="shared" si="36"/>
        <v>0</v>
      </c>
      <c r="J413" s="21">
        <f t="shared" si="35"/>
        <v>0</v>
      </c>
      <c r="K413" s="82"/>
      <c r="AA413" s="72">
        <v>5.31</v>
      </c>
    </row>
    <row r="414" spans="1:27" ht="16.5" hidden="1">
      <c r="A414" s="17">
        <v>210</v>
      </c>
      <c r="B414" s="24" t="s">
        <v>1169</v>
      </c>
      <c r="C414" s="54" t="s">
        <v>13</v>
      </c>
      <c r="D414" s="26">
        <v>20.34</v>
      </c>
      <c r="E414" s="21"/>
      <c r="F414" s="21">
        <f t="shared" si="33"/>
        <v>0</v>
      </c>
      <c r="G414" s="21"/>
      <c r="H414" s="21">
        <f t="shared" si="34"/>
        <v>0</v>
      </c>
      <c r="I414" s="21">
        <f t="shared" si="36"/>
        <v>0</v>
      </c>
      <c r="J414" s="21">
        <f t="shared" si="35"/>
        <v>0</v>
      </c>
      <c r="K414" s="82"/>
      <c r="AA414" s="72">
        <v>5.31</v>
      </c>
    </row>
    <row r="415" spans="1:27" ht="16.5" hidden="1">
      <c r="A415" s="17">
        <v>211</v>
      </c>
      <c r="B415" s="24" t="s">
        <v>1341</v>
      </c>
      <c r="C415" s="54" t="s">
        <v>1094</v>
      </c>
      <c r="D415" s="26">
        <v>8.3</v>
      </c>
      <c r="E415" s="21"/>
      <c r="F415" s="21">
        <f t="shared" si="33"/>
        <v>0</v>
      </c>
      <c r="G415" s="21"/>
      <c r="H415" s="21">
        <f t="shared" si="34"/>
        <v>0</v>
      </c>
      <c r="I415" s="21">
        <f t="shared" si="36"/>
        <v>0</v>
      </c>
      <c r="J415" s="21">
        <f t="shared" si="35"/>
        <v>0</v>
      </c>
      <c r="K415" s="82"/>
      <c r="AA415" s="72">
        <v>5.63</v>
      </c>
    </row>
    <row r="416" spans="1:27" ht="33">
      <c r="A416" s="17">
        <v>212</v>
      </c>
      <c r="B416" s="24" t="s">
        <v>1342</v>
      </c>
      <c r="C416" s="54" t="s">
        <v>1094</v>
      </c>
      <c r="D416" s="26">
        <v>8.3</v>
      </c>
      <c r="E416" s="21"/>
      <c r="F416" s="21">
        <f t="shared" si="33"/>
        <v>0</v>
      </c>
      <c r="G416" s="21"/>
      <c r="H416" s="21">
        <f t="shared" si="34"/>
        <v>0</v>
      </c>
      <c r="I416" s="21">
        <f t="shared" si="36"/>
        <v>0</v>
      </c>
      <c r="J416" s="21">
        <f t="shared" si="35"/>
        <v>0</v>
      </c>
      <c r="K416" s="82"/>
      <c r="AA416" s="72">
        <v>4.51</v>
      </c>
    </row>
    <row r="417" spans="1:27" ht="16.5" hidden="1">
      <c r="A417" s="17">
        <v>213</v>
      </c>
      <c r="B417" s="24" t="s">
        <v>1343</v>
      </c>
      <c r="C417" s="54" t="s">
        <v>1094</v>
      </c>
      <c r="D417" s="26">
        <v>7.26</v>
      </c>
      <c r="E417" s="21"/>
      <c r="F417" s="21">
        <f t="shared" si="33"/>
        <v>0</v>
      </c>
      <c r="G417" s="21"/>
      <c r="H417" s="21">
        <f t="shared" si="34"/>
        <v>0</v>
      </c>
      <c r="I417" s="21">
        <f t="shared" si="36"/>
        <v>0</v>
      </c>
      <c r="J417" s="21">
        <f t="shared" si="35"/>
        <v>0</v>
      </c>
      <c r="K417" s="82"/>
      <c r="AA417" s="72">
        <v>3.38</v>
      </c>
    </row>
    <row r="418" spans="1:27" ht="16.5" hidden="1">
      <c r="A418" s="17">
        <v>214</v>
      </c>
      <c r="B418" s="24" t="s">
        <v>1344</v>
      </c>
      <c r="C418" s="54" t="s">
        <v>1094</v>
      </c>
      <c r="D418" s="26">
        <v>13.14</v>
      </c>
      <c r="E418" s="21"/>
      <c r="F418" s="21">
        <f t="shared" si="33"/>
        <v>0</v>
      </c>
      <c r="G418" s="21"/>
      <c r="H418" s="21">
        <f t="shared" si="34"/>
        <v>0</v>
      </c>
      <c r="I418" s="21">
        <f t="shared" si="36"/>
        <v>0</v>
      </c>
      <c r="J418" s="21">
        <f t="shared" si="35"/>
        <v>0</v>
      </c>
      <c r="K418" s="82"/>
      <c r="AA418" s="72">
        <v>5.63</v>
      </c>
    </row>
    <row r="419" spans="1:27" ht="16.5" hidden="1">
      <c r="A419" s="17">
        <v>215</v>
      </c>
      <c r="B419" s="24" t="s">
        <v>1345</v>
      </c>
      <c r="C419" s="54" t="s">
        <v>1094</v>
      </c>
      <c r="D419" s="26">
        <v>12.45</v>
      </c>
      <c r="E419" s="21"/>
      <c r="F419" s="21">
        <f t="shared" si="33"/>
        <v>0</v>
      </c>
      <c r="G419" s="21"/>
      <c r="H419" s="21">
        <f t="shared" si="34"/>
        <v>0</v>
      </c>
      <c r="I419" s="21">
        <f t="shared" si="36"/>
        <v>0</v>
      </c>
      <c r="J419" s="21">
        <f t="shared" si="35"/>
        <v>0</v>
      </c>
      <c r="K419" s="82"/>
      <c r="AA419" s="72">
        <v>11.26</v>
      </c>
    </row>
    <row r="420" spans="1:27" ht="16.5" hidden="1">
      <c r="A420" s="17">
        <v>216</v>
      </c>
      <c r="B420" s="24" t="s">
        <v>1346</v>
      </c>
      <c r="C420" s="54" t="s">
        <v>1094</v>
      </c>
      <c r="D420" s="26">
        <v>11.07</v>
      </c>
      <c r="E420" s="21"/>
      <c r="F420" s="21">
        <f t="shared" si="33"/>
        <v>0</v>
      </c>
      <c r="G420" s="21"/>
      <c r="H420" s="21">
        <f t="shared" si="34"/>
        <v>0</v>
      </c>
      <c r="I420" s="21">
        <f t="shared" si="36"/>
        <v>0</v>
      </c>
      <c r="J420" s="21">
        <f t="shared" si="35"/>
        <v>0</v>
      </c>
      <c r="K420" s="82"/>
      <c r="AA420" s="72">
        <v>3.38</v>
      </c>
    </row>
    <row r="421" spans="1:11" ht="33" hidden="1">
      <c r="A421" s="17">
        <v>217</v>
      </c>
      <c r="B421" s="24" t="s">
        <v>1025</v>
      </c>
      <c r="C421" s="54" t="s">
        <v>13</v>
      </c>
      <c r="D421" s="26">
        <v>21.51</v>
      </c>
      <c r="E421" s="21"/>
      <c r="F421" s="21">
        <f t="shared" si="33"/>
        <v>0</v>
      </c>
      <c r="G421" s="21"/>
      <c r="H421" s="21">
        <f t="shared" si="34"/>
        <v>0</v>
      </c>
      <c r="I421" s="21">
        <f t="shared" si="36"/>
        <v>0</v>
      </c>
      <c r="J421" s="21">
        <f t="shared" si="35"/>
        <v>0</v>
      </c>
      <c r="K421" s="82"/>
    </row>
    <row r="422" spans="1:11" ht="33">
      <c r="A422" s="17">
        <v>218</v>
      </c>
      <c r="B422" s="24" t="s">
        <v>1026</v>
      </c>
      <c r="C422" s="54" t="s">
        <v>13</v>
      </c>
      <c r="D422" s="26">
        <v>25.9</v>
      </c>
      <c r="E422" s="21">
        <v>28</v>
      </c>
      <c r="F422" s="21">
        <f t="shared" si="33"/>
        <v>725.1999999999999</v>
      </c>
      <c r="G422" s="21">
        <v>31</v>
      </c>
      <c r="H422" s="21">
        <f t="shared" si="34"/>
        <v>802.9</v>
      </c>
      <c r="I422" s="21">
        <f t="shared" si="36"/>
        <v>59</v>
      </c>
      <c r="J422" s="21">
        <f t="shared" si="35"/>
        <v>1528.1</v>
      </c>
      <c r="K422" s="82"/>
    </row>
    <row r="423" spans="1:11" ht="49.5">
      <c r="A423" s="17">
        <v>219</v>
      </c>
      <c r="B423" s="24" t="s">
        <v>1027</v>
      </c>
      <c r="C423" s="54" t="s">
        <v>13</v>
      </c>
      <c r="D423" s="26">
        <v>27.66</v>
      </c>
      <c r="E423" s="21"/>
      <c r="F423" s="21">
        <f t="shared" si="33"/>
        <v>0</v>
      </c>
      <c r="G423" s="21"/>
      <c r="H423" s="21">
        <f t="shared" si="34"/>
        <v>0</v>
      </c>
      <c r="I423" s="21">
        <f t="shared" si="36"/>
        <v>0</v>
      </c>
      <c r="J423" s="21">
        <f t="shared" si="35"/>
        <v>0</v>
      </c>
      <c r="K423" s="82"/>
    </row>
    <row r="424" spans="1:11" ht="49.5">
      <c r="A424" s="17">
        <v>220</v>
      </c>
      <c r="B424" s="24" t="s">
        <v>1028</v>
      </c>
      <c r="C424" s="54" t="s">
        <v>13</v>
      </c>
      <c r="D424" s="26">
        <v>33.3</v>
      </c>
      <c r="E424" s="21"/>
      <c r="F424" s="21">
        <f t="shared" si="33"/>
        <v>0</v>
      </c>
      <c r="G424" s="21"/>
      <c r="H424" s="21">
        <f t="shared" si="34"/>
        <v>0</v>
      </c>
      <c r="I424" s="21">
        <f t="shared" si="36"/>
        <v>0</v>
      </c>
      <c r="J424" s="21">
        <f t="shared" si="35"/>
        <v>0</v>
      </c>
      <c r="K424" s="82"/>
    </row>
    <row r="425" spans="1:11" ht="16.5">
      <c r="A425" s="17">
        <v>221</v>
      </c>
      <c r="B425" s="90" t="s">
        <v>1029</v>
      </c>
      <c r="C425" s="54" t="s">
        <v>13</v>
      </c>
      <c r="D425" s="26">
        <v>12.29</v>
      </c>
      <c r="E425" s="21"/>
      <c r="F425" s="21">
        <f t="shared" si="33"/>
        <v>0</v>
      </c>
      <c r="G425" s="21"/>
      <c r="H425" s="21">
        <f t="shared" si="34"/>
        <v>0</v>
      </c>
      <c r="I425" s="21">
        <f t="shared" si="36"/>
        <v>0</v>
      </c>
      <c r="J425" s="21">
        <f t="shared" si="35"/>
        <v>0</v>
      </c>
      <c r="K425" s="82"/>
    </row>
    <row r="426" spans="1:11" ht="16.5">
      <c r="A426" s="17">
        <v>222</v>
      </c>
      <c r="B426" s="90" t="s">
        <v>1030</v>
      </c>
      <c r="C426" s="54" t="s">
        <v>13</v>
      </c>
      <c r="D426" s="26">
        <v>14.8</v>
      </c>
      <c r="E426" s="21"/>
      <c r="F426" s="21">
        <f t="shared" si="33"/>
        <v>0</v>
      </c>
      <c r="G426" s="21"/>
      <c r="H426" s="21">
        <f t="shared" si="34"/>
        <v>0</v>
      </c>
      <c r="I426" s="21">
        <f t="shared" si="36"/>
        <v>0</v>
      </c>
      <c r="J426" s="21">
        <f t="shared" si="35"/>
        <v>0</v>
      </c>
      <c r="K426" s="82"/>
    </row>
    <row r="427" spans="1:11" ht="33">
      <c r="A427" s="17">
        <v>223</v>
      </c>
      <c r="B427" s="90" t="s">
        <v>1031</v>
      </c>
      <c r="C427" s="54" t="s">
        <v>13</v>
      </c>
      <c r="D427" s="26">
        <v>15.36</v>
      </c>
      <c r="E427" s="21"/>
      <c r="F427" s="21">
        <f t="shared" si="33"/>
        <v>0</v>
      </c>
      <c r="G427" s="21"/>
      <c r="H427" s="21">
        <f t="shared" si="34"/>
        <v>0</v>
      </c>
      <c r="I427" s="21">
        <f t="shared" si="36"/>
        <v>0</v>
      </c>
      <c r="J427" s="21">
        <f t="shared" si="35"/>
        <v>0</v>
      </c>
      <c r="K427" s="82"/>
    </row>
    <row r="428" spans="1:11" ht="33">
      <c r="A428" s="17">
        <v>224</v>
      </c>
      <c r="B428" s="90" t="s">
        <v>1032</v>
      </c>
      <c r="C428" s="54" t="s">
        <v>13</v>
      </c>
      <c r="D428" s="26">
        <v>18.5</v>
      </c>
      <c r="E428" s="21"/>
      <c r="F428" s="21">
        <f t="shared" si="33"/>
        <v>0</v>
      </c>
      <c r="G428" s="21"/>
      <c r="H428" s="21">
        <f t="shared" si="34"/>
        <v>0</v>
      </c>
      <c r="I428" s="21">
        <f t="shared" si="36"/>
        <v>0</v>
      </c>
      <c r="J428" s="21">
        <f t="shared" si="35"/>
        <v>0</v>
      </c>
      <c r="K428" s="82"/>
    </row>
    <row r="429" spans="1:11" ht="33">
      <c r="A429" s="17">
        <v>225</v>
      </c>
      <c r="B429" s="90" t="s">
        <v>1033</v>
      </c>
      <c r="C429" s="54" t="s">
        <v>13</v>
      </c>
      <c r="D429" s="26">
        <v>19.67</v>
      </c>
      <c r="E429" s="21"/>
      <c r="F429" s="21">
        <f t="shared" si="33"/>
        <v>0</v>
      </c>
      <c r="G429" s="21"/>
      <c r="H429" s="21">
        <f t="shared" si="34"/>
        <v>0</v>
      </c>
      <c r="I429" s="21">
        <f t="shared" si="36"/>
        <v>0</v>
      </c>
      <c r="J429" s="21">
        <f t="shared" si="35"/>
        <v>0</v>
      </c>
      <c r="K429" s="82"/>
    </row>
    <row r="430" spans="1:11" ht="33">
      <c r="A430" s="17">
        <v>226</v>
      </c>
      <c r="B430" s="90" t="s">
        <v>1034</v>
      </c>
      <c r="C430" s="54" t="s">
        <v>13</v>
      </c>
      <c r="D430" s="26">
        <v>23.68</v>
      </c>
      <c r="E430" s="21"/>
      <c r="F430" s="21">
        <f t="shared" si="33"/>
        <v>0</v>
      </c>
      <c r="G430" s="21"/>
      <c r="H430" s="21">
        <f t="shared" si="34"/>
        <v>0</v>
      </c>
      <c r="I430" s="21">
        <f t="shared" si="36"/>
        <v>0</v>
      </c>
      <c r="J430" s="21">
        <f t="shared" si="35"/>
        <v>0</v>
      </c>
      <c r="K430" s="82"/>
    </row>
    <row r="431" spans="1:27" ht="16.5">
      <c r="A431" s="17">
        <v>227</v>
      </c>
      <c r="B431" s="24" t="s">
        <v>1035</v>
      </c>
      <c r="C431" s="54" t="s">
        <v>13</v>
      </c>
      <c r="D431" s="26">
        <v>10.45</v>
      </c>
      <c r="E431" s="21"/>
      <c r="F431" s="21">
        <f t="shared" si="33"/>
        <v>0</v>
      </c>
      <c r="G431" s="21"/>
      <c r="H431" s="21">
        <f t="shared" si="34"/>
        <v>0</v>
      </c>
      <c r="I431" s="21">
        <f t="shared" si="36"/>
        <v>0</v>
      </c>
      <c r="J431" s="21">
        <f t="shared" si="35"/>
        <v>0</v>
      </c>
      <c r="K431" s="82"/>
      <c r="AA431" s="72">
        <v>7.183000000000001</v>
      </c>
    </row>
    <row r="432" spans="1:27" ht="16.5">
      <c r="A432" s="17">
        <v>228</v>
      </c>
      <c r="B432" s="24" t="s">
        <v>1036</v>
      </c>
      <c r="C432" s="54" t="s">
        <v>13</v>
      </c>
      <c r="D432" s="26">
        <v>12.58</v>
      </c>
      <c r="E432" s="21"/>
      <c r="F432" s="21">
        <f t="shared" si="33"/>
        <v>0</v>
      </c>
      <c r="G432" s="21"/>
      <c r="H432" s="21">
        <f t="shared" si="34"/>
        <v>0</v>
      </c>
      <c r="I432" s="21">
        <f t="shared" si="36"/>
        <v>0</v>
      </c>
      <c r="J432" s="21">
        <f t="shared" si="35"/>
        <v>0</v>
      </c>
      <c r="K432" s="82"/>
      <c r="AA432" s="72">
        <v>7.18</v>
      </c>
    </row>
    <row r="433" spans="1:27" ht="16.5">
      <c r="A433" s="17">
        <v>229</v>
      </c>
      <c r="B433" s="24" t="s">
        <v>1037</v>
      </c>
      <c r="C433" s="54" t="s">
        <v>13</v>
      </c>
      <c r="D433" s="26">
        <v>9.22</v>
      </c>
      <c r="E433" s="21"/>
      <c r="F433" s="21">
        <f t="shared" si="33"/>
        <v>0</v>
      </c>
      <c r="G433" s="21"/>
      <c r="H433" s="21">
        <f t="shared" si="34"/>
        <v>0</v>
      </c>
      <c r="I433" s="21">
        <f t="shared" si="36"/>
        <v>0</v>
      </c>
      <c r="J433" s="21">
        <f t="shared" si="35"/>
        <v>0</v>
      </c>
      <c r="K433" s="82"/>
      <c r="AA433" s="72">
        <v>18.17</v>
      </c>
    </row>
    <row r="434" spans="1:27" ht="16.5">
      <c r="A434" s="17">
        <v>230</v>
      </c>
      <c r="B434" s="24" t="s">
        <v>1038</v>
      </c>
      <c r="C434" s="54" t="s">
        <v>13</v>
      </c>
      <c r="D434" s="26">
        <v>11.1</v>
      </c>
      <c r="E434" s="21"/>
      <c r="F434" s="21">
        <f t="shared" si="33"/>
        <v>0</v>
      </c>
      <c r="G434" s="21"/>
      <c r="H434" s="21">
        <f t="shared" si="34"/>
        <v>0</v>
      </c>
      <c r="I434" s="21">
        <f t="shared" si="36"/>
        <v>0</v>
      </c>
      <c r="J434" s="21">
        <f t="shared" si="35"/>
        <v>0</v>
      </c>
      <c r="K434" s="82"/>
      <c r="AA434" s="72">
        <v>18.17</v>
      </c>
    </row>
    <row r="435" spans="1:11" ht="16.5">
      <c r="A435" s="17">
        <v>231</v>
      </c>
      <c r="B435" s="24" t="s">
        <v>1022</v>
      </c>
      <c r="C435" s="54" t="s">
        <v>13</v>
      </c>
      <c r="D435" s="26">
        <v>4.88</v>
      </c>
      <c r="E435" s="21"/>
      <c r="F435" s="21">
        <f t="shared" si="33"/>
        <v>0</v>
      </c>
      <c r="G435" s="21"/>
      <c r="H435" s="21">
        <f t="shared" si="34"/>
        <v>0</v>
      </c>
      <c r="I435" s="21">
        <f t="shared" si="36"/>
        <v>0</v>
      </c>
      <c r="J435" s="21">
        <f t="shared" si="35"/>
        <v>0</v>
      </c>
      <c r="K435" s="82"/>
    </row>
    <row r="436" spans="1:27" ht="16.5">
      <c r="A436" s="17">
        <v>232</v>
      </c>
      <c r="B436" s="24" t="s">
        <v>1023</v>
      </c>
      <c r="C436" s="54" t="s">
        <v>13</v>
      </c>
      <c r="D436" s="26">
        <v>6.41</v>
      </c>
      <c r="E436" s="21">
        <v>28</v>
      </c>
      <c r="F436" s="21">
        <f t="shared" si="33"/>
        <v>179.48000000000002</v>
      </c>
      <c r="G436" s="21">
        <v>31</v>
      </c>
      <c r="H436" s="21">
        <f t="shared" si="34"/>
        <v>198.71</v>
      </c>
      <c r="I436" s="21">
        <f t="shared" si="36"/>
        <v>59</v>
      </c>
      <c r="J436" s="21">
        <f t="shared" si="35"/>
        <v>378.19</v>
      </c>
      <c r="K436" s="82"/>
      <c r="AA436" s="72">
        <v>1.24</v>
      </c>
    </row>
    <row r="437" spans="1:27" ht="16.5" hidden="1">
      <c r="A437" s="17">
        <v>233</v>
      </c>
      <c r="B437" s="24" t="s">
        <v>1039</v>
      </c>
      <c r="C437" s="54" t="s">
        <v>13</v>
      </c>
      <c r="D437" s="26">
        <v>8.6</v>
      </c>
      <c r="E437" s="21"/>
      <c r="F437" s="21">
        <f t="shared" si="33"/>
        <v>0</v>
      </c>
      <c r="G437" s="21"/>
      <c r="H437" s="21">
        <f t="shared" si="34"/>
        <v>0</v>
      </c>
      <c r="I437" s="21">
        <f t="shared" si="36"/>
        <v>0</v>
      </c>
      <c r="J437" s="21">
        <f t="shared" si="35"/>
        <v>0</v>
      </c>
      <c r="K437" s="82"/>
      <c r="AA437" s="72">
        <v>10.987000000000002</v>
      </c>
    </row>
    <row r="438" spans="1:27" ht="16.5" hidden="1">
      <c r="A438" s="17">
        <v>234</v>
      </c>
      <c r="B438" s="24" t="s">
        <v>1040</v>
      </c>
      <c r="C438" s="54" t="s">
        <v>13</v>
      </c>
      <c r="D438" s="26">
        <v>10.36</v>
      </c>
      <c r="E438" s="21"/>
      <c r="F438" s="21">
        <f t="shared" si="33"/>
        <v>0</v>
      </c>
      <c r="G438" s="21"/>
      <c r="H438" s="21">
        <f t="shared" si="34"/>
        <v>0</v>
      </c>
      <c r="I438" s="21">
        <f t="shared" si="36"/>
        <v>0</v>
      </c>
      <c r="J438" s="21">
        <f t="shared" si="35"/>
        <v>0</v>
      </c>
      <c r="K438" s="82"/>
      <c r="AA438" s="72">
        <v>10.99</v>
      </c>
    </row>
    <row r="439" spans="1:27" ht="33" hidden="1">
      <c r="A439" s="17">
        <v>235</v>
      </c>
      <c r="B439" s="24" t="s">
        <v>1041</v>
      </c>
      <c r="C439" s="54" t="s">
        <v>13</v>
      </c>
      <c r="D439" s="26">
        <v>24.58</v>
      </c>
      <c r="E439" s="21"/>
      <c r="F439" s="21">
        <f t="shared" si="33"/>
        <v>0</v>
      </c>
      <c r="G439" s="21"/>
      <c r="H439" s="21">
        <f t="shared" si="34"/>
        <v>0</v>
      </c>
      <c r="I439" s="21">
        <f t="shared" si="36"/>
        <v>0</v>
      </c>
      <c r="J439" s="21">
        <f t="shared" si="35"/>
        <v>0</v>
      </c>
      <c r="K439" s="82"/>
      <c r="AA439" s="72">
        <v>9.08</v>
      </c>
    </row>
    <row r="440" spans="1:27" ht="33" hidden="1">
      <c r="A440" s="17">
        <v>236</v>
      </c>
      <c r="B440" s="24" t="s">
        <v>1042</v>
      </c>
      <c r="C440" s="54" t="s">
        <v>13</v>
      </c>
      <c r="D440" s="26">
        <v>29.6</v>
      </c>
      <c r="E440" s="21"/>
      <c r="F440" s="21">
        <f t="shared" si="33"/>
        <v>0</v>
      </c>
      <c r="G440" s="21"/>
      <c r="H440" s="21">
        <f t="shared" si="34"/>
        <v>0</v>
      </c>
      <c r="I440" s="21">
        <f t="shared" si="36"/>
        <v>0</v>
      </c>
      <c r="J440" s="21">
        <f t="shared" si="35"/>
        <v>0</v>
      </c>
      <c r="K440" s="82"/>
      <c r="AA440" s="72">
        <v>9.08</v>
      </c>
    </row>
    <row r="441" spans="1:11" ht="16.5" hidden="1">
      <c r="A441" s="17">
        <v>237</v>
      </c>
      <c r="B441" s="24" t="s">
        <v>1349</v>
      </c>
      <c r="C441" s="54" t="s">
        <v>13</v>
      </c>
      <c r="D441" s="26">
        <v>24.58</v>
      </c>
      <c r="E441" s="21"/>
      <c r="F441" s="21">
        <f t="shared" si="33"/>
        <v>0</v>
      </c>
      <c r="G441" s="21"/>
      <c r="H441" s="21">
        <f t="shared" si="34"/>
        <v>0</v>
      </c>
      <c r="I441" s="21">
        <f t="shared" si="36"/>
        <v>0</v>
      </c>
      <c r="J441" s="21">
        <f t="shared" si="35"/>
        <v>0</v>
      </c>
      <c r="K441" s="82"/>
    </row>
    <row r="442" spans="1:11" ht="16.5">
      <c r="A442" s="17">
        <v>238</v>
      </c>
      <c r="B442" s="24" t="s">
        <v>1350</v>
      </c>
      <c r="C442" s="54" t="s">
        <v>13</v>
      </c>
      <c r="D442" s="26">
        <v>29.6</v>
      </c>
      <c r="E442" s="21"/>
      <c r="F442" s="21">
        <f t="shared" si="33"/>
        <v>0</v>
      </c>
      <c r="G442" s="21"/>
      <c r="H442" s="21">
        <f t="shared" si="34"/>
        <v>0</v>
      </c>
      <c r="I442" s="21">
        <f t="shared" si="36"/>
        <v>0</v>
      </c>
      <c r="J442" s="21">
        <f t="shared" si="35"/>
        <v>0</v>
      </c>
      <c r="K442" s="82"/>
    </row>
    <row r="443" spans="1:27" ht="33" hidden="1">
      <c r="A443" s="17">
        <v>239</v>
      </c>
      <c r="B443" s="24" t="s">
        <v>1043</v>
      </c>
      <c r="C443" s="54" t="s">
        <v>13</v>
      </c>
      <c r="D443" s="26">
        <v>11.68</v>
      </c>
      <c r="E443" s="21"/>
      <c r="F443" s="21">
        <f t="shared" si="33"/>
        <v>0</v>
      </c>
      <c r="G443" s="21"/>
      <c r="H443" s="21">
        <f t="shared" si="34"/>
        <v>0</v>
      </c>
      <c r="I443" s="21">
        <f t="shared" si="36"/>
        <v>0</v>
      </c>
      <c r="J443" s="21">
        <f t="shared" si="35"/>
        <v>0</v>
      </c>
      <c r="K443" s="82"/>
      <c r="AA443" s="72">
        <v>6.21</v>
      </c>
    </row>
    <row r="444" spans="1:27" ht="16.5" hidden="1">
      <c r="A444" s="17">
        <v>240</v>
      </c>
      <c r="B444" s="24" t="s">
        <v>1044</v>
      </c>
      <c r="C444" s="54" t="s">
        <v>13</v>
      </c>
      <c r="D444" s="26">
        <v>14.06</v>
      </c>
      <c r="E444" s="21"/>
      <c r="F444" s="21">
        <f t="shared" si="33"/>
        <v>0</v>
      </c>
      <c r="G444" s="21"/>
      <c r="H444" s="21">
        <f t="shared" si="34"/>
        <v>0</v>
      </c>
      <c r="I444" s="21">
        <f t="shared" si="36"/>
        <v>0</v>
      </c>
      <c r="J444" s="21">
        <f t="shared" si="35"/>
        <v>0</v>
      </c>
      <c r="K444" s="82"/>
      <c r="AA444" s="72">
        <v>5.26</v>
      </c>
    </row>
    <row r="445" spans="1:11" ht="16.5" hidden="1">
      <c r="A445" s="17">
        <v>241</v>
      </c>
      <c r="B445" s="24" t="s">
        <v>1045</v>
      </c>
      <c r="C445" s="54" t="s">
        <v>13</v>
      </c>
      <c r="D445" s="26">
        <v>7.37</v>
      </c>
      <c r="E445" s="21"/>
      <c r="F445" s="21">
        <f t="shared" si="33"/>
        <v>0</v>
      </c>
      <c r="G445" s="21"/>
      <c r="H445" s="21">
        <f t="shared" si="34"/>
        <v>0</v>
      </c>
      <c r="I445" s="21">
        <f t="shared" si="36"/>
        <v>0</v>
      </c>
      <c r="J445" s="21">
        <f t="shared" si="35"/>
        <v>0</v>
      </c>
      <c r="K445" s="82"/>
    </row>
    <row r="446" spans="1:11" ht="33">
      <c r="A446" s="17">
        <v>242</v>
      </c>
      <c r="B446" s="24" t="s">
        <v>1046</v>
      </c>
      <c r="C446" s="54" t="s">
        <v>13</v>
      </c>
      <c r="D446" s="26">
        <v>8.88</v>
      </c>
      <c r="E446" s="21"/>
      <c r="F446" s="21">
        <f t="shared" si="33"/>
        <v>0</v>
      </c>
      <c r="G446" s="21"/>
      <c r="H446" s="21">
        <f t="shared" si="34"/>
        <v>0</v>
      </c>
      <c r="I446" s="21">
        <f t="shared" si="36"/>
        <v>0</v>
      </c>
      <c r="J446" s="21">
        <f t="shared" si="35"/>
        <v>0</v>
      </c>
      <c r="K446" s="82"/>
    </row>
    <row r="447" spans="1:11" ht="33" hidden="1">
      <c r="A447" s="17">
        <v>243</v>
      </c>
      <c r="B447" s="24" t="s">
        <v>1047</v>
      </c>
      <c r="C447" s="54" t="s">
        <v>13</v>
      </c>
      <c r="D447" s="26">
        <v>15.36</v>
      </c>
      <c r="E447" s="21"/>
      <c r="F447" s="21">
        <f t="shared" si="33"/>
        <v>0</v>
      </c>
      <c r="G447" s="21"/>
      <c r="H447" s="21">
        <f t="shared" si="34"/>
        <v>0</v>
      </c>
      <c r="I447" s="21">
        <f t="shared" si="36"/>
        <v>0</v>
      </c>
      <c r="J447" s="21">
        <f t="shared" si="35"/>
        <v>0</v>
      </c>
      <c r="K447" s="82"/>
    </row>
    <row r="448" spans="1:11" ht="33" hidden="1">
      <c r="A448" s="17">
        <v>244</v>
      </c>
      <c r="B448" s="24" t="s">
        <v>1048</v>
      </c>
      <c r="C448" s="54" t="s">
        <v>13</v>
      </c>
      <c r="D448" s="26">
        <v>18.5</v>
      </c>
      <c r="E448" s="21"/>
      <c r="F448" s="21">
        <f t="shared" si="33"/>
        <v>0</v>
      </c>
      <c r="G448" s="21"/>
      <c r="H448" s="21">
        <f t="shared" si="34"/>
        <v>0</v>
      </c>
      <c r="I448" s="21">
        <f t="shared" si="36"/>
        <v>0</v>
      </c>
      <c r="J448" s="21">
        <f t="shared" si="35"/>
        <v>0</v>
      </c>
      <c r="K448" s="82"/>
    </row>
    <row r="449" spans="1:11" ht="33" hidden="1">
      <c r="A449" s="17">
        <v>245</v>
      </c>
      <c r="B449" s="24" t="s">
        <v>1049</v>
      </c>
      <c r="C449" s="54" t="s">
        <v>13</v>
      </c>
      <c r="D449" s="26">
        <v>3.07</v>
      </c>
      <c r="E449" s="21"/>
      <c r="F449" s="21">
        <f t="shared" si="33"/>
        <v>0</v>
      </c>
      <c r="G449" s="21"/>
      <c r="H449" s="21">
        <f t="shared" si="34"/>
        <v>0</v>
      </c>
      <c r="I449" s="21">
        <f t="shared" si="36"/>
        <v>0</v>
      </c>
      <c r="J449" s="21">
        <f t="shared" si="35"/>
        <v>0</v>
      </c>
      <c r="K449" s="82"/>
    </row>
    <row r="450" spans="1:11" ht="33" hidden="1">
      <c r="A450" s="17">
        <v>246</v>
      </c>
      <c r="B450" s="24" t="s">
        <v>1050</v>
      </c>
      <c r="C450" s="54" t="s">
        <v>13</v>
      </c>
      <c r="D450" s="26">
        <v>3.7</v>
      </c>
      <c r="E450" s="21"/>
      <c r="F450" s="21">
        <f t="shared" si="33"/>
        <v>0</v>
      </c>
      <c r="G450" s="21"/>
      <c r="H450" s="21">
        <f t="shared" si="34"/>
        <v>0</v>
      </c>
      <c r="I450" s="21">
        <f t="shared" si="36"/>
        <v>0</v>
      </c>
      <c r="J450" s="21">
        <f t="shared" si="35"/>
        <v>0</v>
      </c>
      <c r="K450" s="82"/>
    </row>
    <row r="451" spans="1:12" ht="63" hidden="1">
      <c r="A451" s="17">
        <v>247</v>
      </c>
      <c r="B451" s="24" t="s">
        <v>1018</v>
      </c>
      <c r="C451" s="54" t="s">
        <v>13</v>
      </c>
      <c r="D451" s="26">
        <v>95.38</v>
      </c>
      <c r="E451" s="21"/>
      <c r="F451" s="21">
        <f t="shared" si="33"/>
        <v>0</v>
      </c>
      <c r="G451" s="21"/>
      <c r="H451" s="21">
        <f t="shared" si="34"/>
        <v>0</v>
      </c>
      <c r="I451" s="21">
        <f t="shared" si="36"/>
        <v>0</v>
      </c>
      <c r="J451" s="21">
        <f t="shared" si="35"/>
        <v>0</v>
      </c>
      <c r="K451" s="82"/>
      <c r="L451" s="84" t="s">
        <v>1414</v>
      </c>
    </row>
    <row r="452" spans="1:12" ht="63" hidden="1">
      <c r="A452" s="17">
        <v>248</v>
      </c>
      <c r="B452" s="24" t="s">
        <v>1019</v>
      </c>
      <c r="C452" s="54" t="s">
        <v>13</v>
      </c>
      <c r="D452" s="26">
        <v>101.84</v>
      </c>
      <c r="E452" s="21"/>
      <c r="F452" s="21">
        <f t="shared" si="33"/>
        <v>0</v>
      </c>
      <c r="G452" s="21"/>
      <c r="H452" s="21">
        <f t="shared" si="34"/>
        <v>0</v>
      </c>
      <c r="I452" s="21">
        <f t="shared" si="36"/>
        <v>0</v>
      </c>
      <c r="J452" s="21">
        <f t="shared" si="35"/>
        <v>0</v>
      </c>
      <c r="K452" s="82"/>
      <c r="L452" s="84" t="s">
        <v>1414</v>
      </c>
    </row>
    <row r="453" spans="1:11" ht="30">
      <c r="A453" s="78" t="s">
        <v>943</v>
      </c>
      <c r="B453" s="186" t="s">
        <v>931</v>
      </c>
      <c r="C453" s="187"/>
      <c r="D453" s="188"/>
      <c r="E453" s="219">
        <f>SUM(F205:F452)</f>
        <v>8031.1</v>
      </c>
      <c r="F453" s="220"/>
      <c r="G453" s="219">
        <f>SUM(H205:H452)</f>
        <v>5196.4</v>
      </c>
      <c r="H453" s="220"/>
      <c r="I453" s="219">
        <f>SUM(J205:J452)</f>
        <v>13227.500000000004</v>
      </c>
      <c r="J453" s="220"/>
      <c r="K453" s="72">
        <v>9464.38</v>
      </c>
    </row>
    <row r="454" spans="5:8" ht="28.5" customHeight="1">
      <c r="E454" s="135"/>
      <c r="F454" s="21"/>
      <c r="G454" s="135"/>
      <c r="H454" s="135"/>
    </row>
    <row r="455" spans="1:10" ht="45" customHeight="1">
      <c r="A455" s="65">
        <v>3</v>
      </c>
      <c r="B455" s="66" t="s">
        <v>935</v>
      </c>
      <c r="C455" s="45"/>
      <c r="D455" s="46"/>
      <c r="E455" s="21"/>
      <c r="F455" s="21"/>
      <c r="G455" s="21"/>
      <c r="H455" s="21"/>
      <c r="I455" s="103"/>
      <c r="J455" s="103"/>
    </row>
    <row r="456" spans="1:27" ht="16.5">
      <c r="A456" s="17">
        <v>1</v>
      </c>
      <c r="B456" s="24" t="s">
        <v>1161</v>
      </c>
      <c r="C456" s="54" t="s">
        <v>13</v>
      </c>
      <c r="D456" s="99">
        <v>25.32</v>
      </c>
      <c r="E456" s="82">
        <v>38</v>
      </c>
      <c r="F456" s="82">
        <f>E456*D456</f>
        <v>962.16</v>
      </c>
      <c r="G456" s="82">
        <v>30</v>
      </c>
      <c r="H456" s="82">
        <f>G456*D456</f>
        <v>759.6</v>
      </c>
      <c r="I456" s="21">
        <f>G456+E456</f>
        <v>68</v>
      </c>
      <c r="J456" s="21">
        <f>I456*D456</f>
        <v>1721.76</v>
      </c>
      <c r="AA456" s="72">
        <v>29.3</v>
      </c>
    </row>
    <row r="457" spans="1:27" ht="16.5">
      <c r="A457" s="17">
        <v>2</v>
      </c>
      <c r="B457" s="24" t="s">
        <v>1162</v>
      </c>
      <c r="C457" s="54" t="s">
        <v>13</v>
      </c>
      <c r="D457" s="99">
        <v>34.43</v>
      </c>
      <c r="E457" s="21"/>
      <c r="F457" s="21"/>
      <c r="G457" s="21"/>
      <c r="H457" s="21"/>
      <c r="I457" s="21"/>
      <c r="J457" s="21"/>
      <c r="AA457" s="72">
        <v>35.16</v>
      </c>
    </row>
    <row r="458" spans="1:27" ht="33">
      <c r="A458" s="17">
        <v>3</v>
      </c>
      <c r="B458" s="24" t="s">
        <v>1163</v>
      </c>
      <c r="C458" s="54" t="s">
        <v>13</v>
      </c>
      <c r="D458" s="99">
        <v>20.25</v>
      </c>
      <c r="E458" s="21"/>
      <c r="F458" s="21"/>
      <c r="G458" s="21"/>
      <c r="H458" s="21"/>
      <c r="I458" s="21"/>
      <c r="J458" s="21"/>
      <c r="AA458" s="72">
        <v>8.45</v>
      </c>
    </row>
    <row r="459" spans="1:10" ht="36" customHeight="1">
      <c r="A459" s="13">
        <v>4</v>
      </c>
      <c r="B459" s="71" t="s">
        <v>979</v>
      </c>
      <c r="C459" s="76"/>
      <c r="D459" s="100"/>
      <c r="E459" s="207">
        <f>+(E202-F49-F50-F51-F52-F53-F54-F55-F56-F57-F58-F59-F60-F61-F62)*0.5%</f>
        <v>207.24595</v>
      </c>
      <c r="F459" s="207"/>
      <c r="G459" s="207">
        <f>+(G202-H49-H50-H51-H52-H53-H54-H55-H56-H57-H58-H59-H60-H61-H62)*0.5%</f>
        <v>100.94050000000003</v>
      </c>
      <c r="H459" s="207"/>
      <c r="I459" s="207">
        <f>+(I202-J49-J50-J51-J52-J53-J54-J55-J56-J57-J58-J59-J60-J61-J62)*0.5%</f>
        <v>311.44165000000004</v>
      </c>
      <c r="J459" s="207"/>
    </row>
    <row r="460" spans="1:10" ht="38.25" customHeight="1">
      <c r="A460" s="13">
        <v>5</v>
      </c>
      <c r="B460" s="71" t="s">
        <v>980</v>
      </c>
      <c r="C460" s="76"/>
      <c r="D460" s="100"/>
      <c r="E460" s="207">
        <f>E453*E474</f>
        <v>642.488</v>
      </c>
      <c r="F460" s="207"/>
      <c r="G460" s="207">
        <f>G453*G474</f>
        <v>415.712</v>
      </c>
      <c r="H460" s="207"/>
      <c r="I460" s="207">
        <f>I453*I474</f>
        <v>1058.2000000000003</v>
      </c>
      <c r="J460" s="207"/>
    </row>
    <row r="461" spans="1:10" ht="33" customHeight="1">
      <c r="A461" s="78" t="s">
        <v>942</v>
      </c>
      <c r="B461" s="186" t="s">
        <v>941</v>
      </c>
      <c r="C461" s="187"/>
      <c r="D461" s="187"/>
      <c r="E461" s="208">
        <f>+E460+E459+F458+F457+F456</f>
        <v>1811.8939500000001</v>
      </c>
      <c r="F461" s="209"/>
      <c r="G461" s="208">
        <f>+G460+G459+H458+H457+H456</f>
        <v>1276.2525</v>
      </c>
      <c r="H461" s="209"/>
      <c r="I461" s="208">
        <f>+I460+I459+J458+J457+J456</f>
        <v>3091.4016500000002</v>
      </c>
      <c r="J461" s="209"/>
    </row>
    <row r="462" spans="5:10" ht="15.75" customHeight="1">
      <c r="E462" s="101"/>
      <c r="F462" s="101"/>
      <c r="G462" s="101"/>
      <c r="H462" s="101"/>
      <c r="I462" s="101"/>
      <c r="J462" s="101"/>
    </row>
    <row r="463" spans="1:10" ht="30">
      <c r="A463" s="78" t="s">
        <v>945</v>
      </c>
      <c r="B463" s="186" t="s">
        <v>983</v>
      </c>
      <c r="C463" s="187"/>
      <c r="D463" s="187"/>
      <c r="E463" s="208">
        <f>+E202+E453</f>
        <v>62292.92999999999</v>
      </c>
      <c r="F463" s="209"/>
      <c r="G463" s="208">
        <f>+G202+G453</f>
        <v>33659.33000000001</v>
      </c>
      <c r="H463" s="209"/>
      <c r="I463" s="208">
        <f>+I202+I453</f>
        <v>96603.3</v>
      </c>
      <c r="J463" s="209"/>
    </row>
    <row r="464" spans="1:10" ht="30">
      <c r="A464" s="78" t="s">
        <v>953</v>
      </c>
      <c r="B464" s="186" t="s">
        <v>984</v>
      </c>
      <c r="C464" s="187"/>
      <c r="D464" s="187"/>
      <c r="E464" s="208">
        <f>+E461</f>
        <v>1811.8939500000001</v>
      </c>
      <c r="F464" s="209"/>
      <c r="G464" s="208">
        <f>+G461</f>
        <v>1276.2525</v>
      </c>
      <c r="H464" s="209"/>
      <c r="I464" s="208">
        <f>+I461</f>
        <v>3091.4016500000002</v>
      </c>
      <c r="J464" s="209"/>
    </row>
    <row r="465" spans="1:10" ht="15.75">
      <c r="A465" s="79"/>
      <c r="E465" s="76"/>
      <c r="F465" s="76"/>
      <c r="G465" s="76"/>
      <c r="H465" s="76"/>
      <c r="I465" s="76"/>
      <c r="J465" s="76"/>
    </row>
    <row r="466" spans="1:10" ht="30">
      <c r="A466" s="78" t="s">
        <v>955</v>
      </c>
      <c r="B466" s="186" t="s">
        <v>956</v>
      </c>
      <c r="C466" s="187"/>
      <c r="D466" s="187"/>
      <c r="E466" s="208">
        <f>+E464+E463</f>
        <v>64104.82394999999</v>
      </c>
      <c r="F466" s="209"/>
      <c r="G466" s="208">
        <f>+G464+G463</f>
        <v>34935.58250000001</v>
      </c>
      <c r="H466" s="209"/>
      <c r="I466" s="208">
        <f>+I464+I463</f>
        <v>99694.70165</v>
      </c>
      <c r="J466" s="209"/>
    </row>
    <row r="467" spans="1:10" ht="30">
      <c r="A467" s="78" t="s">
        <v>957</v>
      </c>
      <c r="B467" s="186" t="s">
        <v>958</v>
      </c>
      <c r="C467" s="187"/>
      <c r="D467" s="187"/>
      <c r="E467" s="208">
        <f>E466*0.12</f>
        <v>7692.578873999999</v>
      </c>
      <c r="F467" s="209"/>
      <c r="G467" s="208">
        <f>G466*0.12</f>
        <v>4192.269900000001</v>
      </c>
      <c r="H467" s="209"/>
      <c r="I467" s="208">
        <f>I466*0.12</f>
        <v>11963.364198</v>
      </c>
      <c r="J467" s="209"/>
    </row>
    <row r="468" spans="1:10" ht="30">
      <c r="A468" s="78" t="s">
        <v>959</v>
      </c>
      <c r="B468" s="186" t="s">
        <v>1404</v>
      </c>
      <c r="C468" s="187"/>
      <c r="D468" s="187"/>
      <c r="E468" s="208">
        <f>+(E463+E467)*0.14</f>
        <v>9797.97124236</v>
      </c>
      <c r="F468" s="209"/>
      <c r="G468" s="208">
        <f>+(G463+G467)*0.14</f>
        <v>5299.223986000002</v>
      </c>
      <c r="H468" s="209"/>
      <c r="I468" s="208">
        <f>+(I463+I467)*0.14</f>
        <v>15199.332987720001</v>
      </c>
      <c r="J468" s="209"/>
    </row>
    <row r="469" spans="1:11" ht="36" customHeight="1">
      <c r="A469" s="79"/>
      <c r="B469" s="186" t="s">
        <v>1431</v>
      </c>
      <c r="C469" s="187"/>
      <c r="D469" s="187"/>
      <c r="E469" s="213">
        <f>E466+E467</f>
        <v>71797.40282399999</v>
      </c>
      <c r="F469" s="223"/>
      <c r="G469" s="213">
        <f>G466+G467</f>
        <v>39127.85240000001</v>
      </c>
      <c r="H469" s="223"/>
      <c r="I469" s="213">
        <f>I466+I467</f>
        <v>111658.065848</v>
      </c>
      <c r="J469" s="223"/>
      <c r="K469" s="72">
        <v>111658.09</v>
      </c>
    </row>
    <row r="470" spans="1:11" ht="30">
      <c r="A470" s="78" t="s">
        <v>961</v>
      </c>
      <c r="B470" s="186"/>
      <c r="C470" s="187"/>
      <c r="D470" s="187"/>
      <c r="E470" s="208"/>
      <c r="F470" s="209"/>
      <c r="G470" s="208"/>
      <c r="H470" s="209"/>
      <c r="I470" s="208"/>
      <c r="J470" s="209"/>
      <c r="K470" s="126">
        <f>K469-I469</f>
        <v>0.024151999998139217</v>
      </c>
    </row>
    <row r="471" spans="5:10" ht="15.75">
      <c r="E471" s="76"/>
      <c r="F471" s="76"/>
      <c r="G471" s="76"/>
      <c r="H471" s="76"/>
      <c r="I471" s="76"/>
      <c r="J471" s="76"/>
    </row>
    <row r="472" spans="1:10" ht="50.25" customHeight="1">
      <c r="A472" s="177" t="s">
        <v>981</v>
      </c>
      <c r="B472" s="178"/>
      <c r="C472" s="178"/>
      <c r="D472" s="178"/>
      <c r="E472" s="179">
        <v>20</v>
      </c>
      <c r="F472" s="181"/>
      <c r="G472" s="179">
        <v>20</v>
      </c>
      <c r="H472" s="181"/>
      <c r="I472" s="179">
        <v>20</v>
      </c>
      <c r="J472" s="181"/>
    </row>
    <row r="473" spans="1:10" ht="50.25" customHeight="1">
      <c r="A473" s="177" t="s">
        <v>936</v>
      </c>
      <c r="B473" s="178"/>
      <c r="C473" s="178"/>
      <c r="D473" s="178"/>
      <c r="E473" s="198">
        <v>10</v>
      </c>
      <c r="F473" s="198"/>
      <c r="G473" s="198">
        <v>10</v>
      </c>
      <c r="H473" s="198"/>
      <c r="I473" s="198">
        <v>10</v>
      </c>
      <c r="J473" s="198"/>
    </row>
    <row r="474" spans="1:10" ht="46.5" customHeight="1">
      <c r="A474" s="177" t="s">
        <v>1434</v>
      </c>
      <c r="B474" s="178"/>
      <c r="C474" s="178"/>
      <c r="D474" s="178"/>
      <c r="E474" s="198">
        <f>+ROUND((E472/600+E473/200),2)</f>
        <v>0.08</v>
      </c>
      <c r="F474" s="198"/>
      <c r="G474" s="198">
        <f>+ROUND((G472/600+G473/200),2)</f>
        <v>0.08</v>
      </c>
      <c r="H474" s="198"/>
      <c r="I474" s="198">
        <f>+ROUND((I472/600+I473/200),2)</f>
        <v>0.08</v>
      </c>
      <c r="J474" s="198"/>
    </row>
    <row r="475" spans="5:10" ht="25.5">
      <c r="E475" s="102"/>
      <c r="F475" s="102"/>
      <c r="G475" s="102"/>
      <c r="H475" s="102"/>
      <c r="I475" s="102"/>
      <c r="J475" s="102"/>
    </row>
    <row r="476" spans="1:10" ht="25.5">
      <c r="A476" s="177" t="s">
        <v>985</v>
      </c>
      <c r="B476" s="178"/>
      <c r="C476" s="178"/>
      <c r="D476" s="178"/>
      <c r="E476" s="80"/>
      <c r="F476" s="80"/>
      <c r="G476" s="80"/>
      <c r="H476" s="80"/>
      <c r="I476" s="80"/>
      <c r="J476" s="80"/>
    </row>
  </sheetData>
  <sheetProtection/>
  <mergeCells count="66">
    <mergeCell ref="A476:D476"/>
    <mergeCell ref="A472:D472"/>
    <mergeCell ref="E472:F472"/>
    <mergeCell ref="G472:H472"/>
    <mergeCell ref="A473:D473"/>
    <mergeCell ref="E473:F473"/>
    <mergeCell ref="G473:H473"/>
    <mergeCell ref="B466:D466"/>
    <mergeCell ref="E466:F466"/>
    <mergeCell ref="G466:H466"/>
    <mergeCell ref="E469:F469"/>
    <mergeCell ref="G469:H469"/>
    <mergeCell ref="B467:D467"/>
    <mergeCell ref="E467:F467"/>
    <mergeCell ref="G467:H467"/>
    <mergeCell ref="B468:D468"/>
    <mergeCell ref="E468:F468"/>
    <mergeCell ref="G468:H468"/>
    <mergeCell ref="B469:D469"/>
    <mergeCell ref="E204:F204"/>
    <mergeCell ref="I204:J204"/>
    <mergeCell ref="B461:D461"/>
    <mergeCell ref="E461:F461"/>
    <mergeCell ref="G461:H461"/>
    <mergeCell ref="I461:J461"/>
    <mergeCell ref="B453:D453"/>
    <mergeCell ref="E453:F453"/>
    <mergeCell ref="G453:H453"/>
    <mergeCell ref="I453:J453"/>
    <mergeCell ref="E459:F459"/>
    <mergeCell ref="G459:H459"/>
    <mergeCell ref="E460:F460"/>
    <mergeCell ref="G460:H460"/>
    <mergeCell ref="I460:J460"/>
    <mergeCell ref="G204:H204"/>
    <mergeCell ref="I459:J459"/>
    <mergeCell ref="B8:B9"/>
    <mergeCell ref="E8:F8"/>
    <mergeCell ref="G8:H8"/>
    <mergeCell ref="I8:J8"/>
    <mergeCell ref="B202:D202"/>
    <mergeCell ref="E202:F202"/>
    <mergeCell ref="G202:H202"/>
    <mergeCell ref="I202:J202"/>
    <mergeCell ref="B463:D463"/>
    <mergeCell ref="E463:F463"/>
    <mergeCell ref="G463:H463"/>
    <mergeCell ref="B464:D464"/>
    <mergeCell ref="E464:F464"/>
    <mergeCell ref="G464:H464"/>
    <mergeCell ref="I463:J463"/>
    <mergeCell ref="I464:J464"/>
    <mergeCell ref="I466:J466"/>
    <mergeCell ref="I467:J467"/>
    <mergeCell ref="I468:J468"/>
    <mergeCell ref="I470:J470"/>
    <mergeCell ref="I472:J472"/>
    <mergeCell ref="I473:J473"/>
    <mergeCell ref="I474:J474"/>
    <mergeCell ref="I469:J469"/>
    <mergeCell ref="B470:D470"/>
    <mergeCell ref="E470:F470"/>
    <mergeCell ref="G470:H470"/>
    <mergeCell ref="A474:D474"/>
    <mergeCell ref="E474:F474"/>
    <mergeCell ref="G474:H47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gmorales</dc:creator>
  <cp:keywords/>
  <dc:description/>
  <cp:lastModifiedBy>Germania Garcia</cp:lastModifiedBy>
  <cp:lastPrinted>2016-11-18T18:27:31Z</cp:lastPrinted>
  <dcterms:created xsi:type="dcterms:W3CDTF">2013-02-20T21:39:49Z</dcterms:created>
  <dcterms:modified xsi:type="dcterms:W3CDTF">2016-11-18T18:56:17Z</dcterms:modified>
  <cp:category/>
  <cp:version/>
  <cp:contentType/>
  <cp:contentStatus/>
</cp:coreProperties>
</file>