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ocumentos\PROCESOS AMADA\PROCESOS 2022\BID\BID-L1223-AUT-CNELGLR-DI-OB-002 CONSTRUCCIÓN OBRAS ELÉCTRICAS DISTRIBUCIÓN MEDIA TENSIÓN PLANEE BID V-GRUPO 2 GD\"/>
    </mc:Choice>
  </mc:AlternateContent>
  <bookViews>
    <workbookView xWindow="0" yWindow="0" windowWidth="24000" windowHeight="9300"/>
  </bookViews>
  <sheets>
    <sheet name="Hoja1" sheetId="1" r:id="rId1"/>
  </sheets>
  <externalReferences>
    <externalReference r:id="rId2"/>
  </externalReferences>
  <definedNames>
    <definedName name="_xlnm._FilterDatabase" localSheetId="0" hidden="1">Hoja1!$A$10:$K$212</definedName>
    <definedName name="_xlnm.Print_Area" localSheetId="0">Hoja1!$A$10:$K$490</definedName>
    <definedName name="_xlnm.Print_Titles" localSheetId="0">Hoja1!$1:$9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74" i="1" l="1"/>
  <c r="I475" i="1"/>
  <c r="I476" i="1"/>
  <c r="I477" i="1"/>
  <c r="I473" i="1"/>
  <c r="G477" i="1"/>
  <c r="G476" i="1"/>
  <c r="G474"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2" i="1"/>
  <c r="I443" i="1"/>
  <c r="I444" i="1"/>
  <c r="I445" i="1"/>
  <c r="I446" i="1"/>
  <c r="I447" i="1"/>
  <c r="I448" i="1"/>
  <c r="I449" i="1"/>
  <c r="I450" i="1"/>
  <c r="I451" i="1"/>
  <c r="I452" i="1"/>
  <c r="I453" i="1"/>
  <c r="I454" i="1"/>
  <c r="I455" i="1"/>
  <c r="I456" i="1"/>
  <c r="I457" i="1"/>
  <c r="I458" i="1"/>
  <c r="I459" i="1"/>
  <c r="I460" i="1"/>
  <c r="I461" i="1"/>
  <c r="I463" i="1"/>
  <c r="I464" i="1"/>
  <c r="I466" i="1"/>
  <c r="I467" i="1"/>
  <c r="I468" i="1"/>
  <c r="I215" i="1"/>
  <c r="G216" i="1"/>
  <c r="G217" i="1"/>
  <c r="G218" i="1"/>
  <c r="G219" i="1"/>
  <c r="G220" i="1"/>
  <c r="G221" i="1"/>
  <c r="G222" i="1"/>
  <c r="G223" i="1"/>
  <c r="G224" i="1"/>
  <c r="G227" i="1"/>
  <c r="G228" i="1"/>
  <c r="G230" i="1"/>
  <c r="G231" i="1"/>
  <c r="G232" i="1"/>
  <c r="G233" i="1"/>
  <c r="G234" i="1"/>
  <c r="G235" i="1"/>
  <c r="G236" i="1"/>
  <c r="G237" i="1"/>
  <c r="G238" i="1"/>
  <c r="G239" i="1"/>
  <c r="G240" i="1"/>
  <c r="G241" i="1"/>
  <c r="G242" i="1"/>
  <c r="G243" i="1"/>
  <c r="G244" i="1"/>
  <c r="G246" i="1"/>
  <c r="G248" i="1"/>
  <c r="G249" i="1"/>
  <c r="G250" i="1"/>
  <c r="G251" i="1"/>
  <c r="G252"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3" i="1"/>
  <c r="G324" i="1"/>
  <c r="G325" i="1"/>
  <c r="G326" i="1"/>
  <c r="G327" i="1"/>
  <c r="G328" i="1"/>
  <c r="G329" i="1"/>
  <c r="G330" i="1"/>
  <c r="G331" i="1"/>
  <c r="G332" i="1"/>
  <c r="G333" i="1"/>
  <c r="G334" i="1"/>
  <c r="G335" i="1"/>
  <c r="G340" i="1"/>
  <c r="G341" i="1"/>
  <c r="G342" i="1"/>
  <c r="G343" i="1"/>
  <c r="G344" i="1"/>
  <c r="G345" i="1"/>
  <c r="G346" i="1"/>
  <c r="G347" i="1"/>
  <c r="G348" i="1"/>
  <c r="G349" i="1"/>
  <c r="G350" i="1"/>
  <c r="G351" i="1"/>
  <c r="G352" i="1"/>
  <c r="G353" i="1"/>
  <c r="G354" i="1"/>
  <c r="G355" i="1"/>
  <c r="G356" i="1"/>
  <c r="G358" i="1"/>
  <c r="G359" i="1"/>
  <c r="G360" i="1"/>
  <c r="G361" i="1"/>
  <c r="G362" i="1"/>
  <c r="G363" i="1"/>
  <c r="G364" i="1"/>
  <c r="G365" i="1"/>
  <c r="G366" i="1"/>
  <c r="G367" i="1"/>
  <c r="G368" i="1"/>
  <c r="G369" i="1"/>
  <c r="G370" i="1"/>
  <c r="G372" i="1"/>
  <c r="G373" i="1"/>
  <c r="G374" i="1"/>
  <c r="G375" i="1"/>
  <c r="G376" i="1"/>
  <c r="G377" i="1"/>
  <c r="G378" i="1"/>
  <c r="G379" i="1"/>
  <c r="G380" i="1"/>
  <c r="G381" i="1"/>
  <c r="G382" i="1"/>
  <c r="G383" i="1"/>
  <c r="G384" i="1"/>
  <c r="G385" i="1"/>
  <c r="G386" i="1"/>
  <c r="G387" i="1"/>
  <c r="G388" i="1"/>
  <c r="G389" i="1"/>
  <c r="G390" i="1"/>
  <c r="G391" i="1"/>
  <c r="G392" i="1"/>
  <c r="G393" i="1"/>
  <c r="G394"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215"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5" i="1"/>
  <c r="I76" i="1"/>
  <c r="I77" i="1"/>
  <c r="I78" i="1"/>
  <c r="I79" i="1"/>
  <c r="I80" i="1"/>
  <c r="I81" i="1"/>
  <c r="I82" i="1"/>
  <c r="I83" i="1"/>
  <c r="I84" i="1"/>
  <c r="I85" i="1"/>
  <c r="I86" i="1"/>
  <c r="I87" i="1"/>
  <c r="I88" i="1"/>
  <c r="I89" i="1"/>
  <c r="I90" i="1"/>
  <c r="I92" i="1"/>
  <c r="I93"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11" i="1"/>
  <c r="G12" i="1"/>
  <c r="G14" i="1"/>
  <c r="G15" i="1"/>
  <c r="G16" i="1"/>
  <c r="G17" i="1"/>
  <c r="G20" i="1"/>
  <c r="G21" i="1"/>
  <c r="G22" i="1"/>
  <c r="G23" i="1"/>
  <c r="G24" i="1"/>
  <c r="G25" i="1"/>
  <c r="G26" i="1"/>
  <c r="G28" i="1"/>
  <c r="G30" i="1"/>
  <c r="G36" i="1"/>
  <c r="G39" i="1"/>
  <c r="G40" i="1"/>
  <c r="G43" i="1"/>
  <c r="G44" i="1"/>
  <c r="G45" i="1"/>
  <c r="G46" i="1"/>
  <c r="G47" i="1"/>
  <c r="G48" i="1"/>
  <c r="G49" i="1"/>
  <c r="G50" i="1"/>
  <c r="G51" i="1"/>
  <c r="G52" i="1"/>
  <c r="G53" i="1"/>
  <c r="G56" i="1"/>
  <c r="G59" i="1"/>
  <c r="G60" i="1"/>
  <c r="G61" i="1"/>
  <c r="G62" i="1"/>
  <c r="G63" i="1"/>
  <c r="G64" i="1"/>
  <c r="G65" i="1"/>
  <c r="G66" i="1"/>
  <c r="G67" i="1"/>
  <c r="G68" i="1"/>
  <c r="G69" i="1"/>
  <c r="G70" i="1"/>
  <c r="G71" i="1"/>
  <c r="G72" i="1"/>
  <c r="G73" i="1"/>
  <c r="G75" i="1"/>
  <c r="G76" i="1"/>
  <c r="G77" i="1"/>
  <c r="G78" i="1"/>
  <c r="G79" i="1"/>
  <c r="G80" i="1"/>
  <c r="G81" i="1"/>
  <c r="G82" i="1"/>
  <c r="G83" i="1"/>
  <c r="G84" i="1"/>
  <c r="G85" i="1"/>
  <c r="G86" i="1"/>
  <c r="G87" i="1"/>
  <c r="G89" i="1"/>
  <c r="G90" i="1"/>
  <c r="G91" i="1"/>
  <c r="G92" i="1"/>
  <c r="G93" i="1"/>
  <c r="G95" i="1"/>
  <c r="G96" i="1"/>
  <c r="G97" i="1"/>
  <c r="G98" i="1"/>
  <c r="G99" i="1"/>
  <c r="G100" i="1"/>
  <c r="G101" i="1"/>
  <c r="G102" i="1"/>
  <c r="G103" i="1"/>
  <c r="G104" i="1"/>
  <c r="G105" i="1"/>
  <c r="G106" i="1"/>
  <c r="G107" i="1"/>
  <c r="G108" i="1"/>
  <c r="G109"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11" i="1"/>
  <c r="H469" i="1" l="1"/>
  <c r="I469" i="1" s="1"/>
  <c r="F469" i="1"/>
  <c r="G469" i="1" s="1"/>
  <c r="J468" i="1" l="1"/>
  <c r="K468" i="1" s="1"/>
  <c r="J477" i="1" l="1"/>
  <c r="K477" i="1" s="1"/>
  <c r="J476" i="1"/>
  <c r="K476" i="1" s="1"/>
  <c r="J474" i="1"/>
  <c r="K474" i="1" s="1"/>
  <c r="J469" i="1"/>
  <c r="K469" i="1" s="1"/>
  <c r="J467" i="1"/>
  <c r="K467" i="1" s="1"/>
  <c r="J466" i="1"/>
  <c r="K466" i="1" s="1"/>
  <c r="J464" i="1"/>
  <c r="K464" i="1" s="1"/>
  <c r="J463" i="1"/>
  <c r="K463" i="1" s="1"/>
  <c r="J461" i="1"/>
  <c r="K461" i="1" s="1"/>
  <c r="J460" i="1"/>
  <c r="K460" i="1" s="1"/>
  <c r="J459" i="1"/>
  <c r="K459" i="1" s="1"/>
  <c r="J458" i="1"/>
  <c r="K458" i="1" s="1"/>
  <c r="J457" i="1"/>
  <c r="K457" i="1" s="1"/>
  <c r="J456" i="1"/>
  <c r="K456" i="1" s="1"/>
  <c r="J455" i="1"/>
  <c r="K455" i="1" s="1"/>
  <c r="J454" i="1"/>
  <c r="K454" i="1" s="1"/>
  <c r="J453" i="1"/>
  <c r="K453" i="1" s="1"/>
  <c r="J452" i="1"/>
  <c r="K452" i="1" s="1"/>
  <c r="J451" i="1"/>
  <c r="K451" i="1" s="1"/>
  <c r="J450" i="1"/>
  <c r="K450" i="1" s="1"/>
  <c r="J449" i="1"/>
  <c r="K449" i="1" s="1"/>
  <c r="J448" i="1"/>
  <c r="K448" i="1" s="1"/>
  <c r="J447" i="1"/>
  <c r="K447" i="1" s="1"/>
  <c r="J446" i="1"/>
  <c r="K446" i="1" s="1"/>
  <c r="J445" i="1"/>
  <c r="K445" i="1" s="1"/>
  <c r="J444" i="1"/>
  <c r="K444" i="1" s="1"/>
  <c r="J443" i="1"/>
  <c r="K443" i="1" s="1"/>
  <c r="J442" i="1"/>
  <c r="K442" i="1" s="1"/>
  <c r="J440" i="1"/>
  <c r="K440" i="1" s="1"/>
  <c r="J439" i="1"/>
  <c r="K439" i="1" s="1"/>
  <c r="J438" i="1"/>
  <c r="K438" i="1" s="1"/>
  <c r="J437" i="1"/>
  <c r="K437" i="1" s="1"/>
  <c r="J436" i="1"/>
  <c r="K436" i="1" s="1"/>
  <c r="J435" i="1"/>
  <c r="K435" i="1" s="1"/>
  <c r="J434" i="1"/>
  <c r="K434" i="1" s="1"/>
  <c r="J433" i="1"/>
  <c r="K433" i="1" s="1"/>
  <c r="J432" i="1"/>
  <c r="K432" i="1" s="1"/>
  <c r="J431" i="1"/>
  <c r="K431" i="1" s="1"/>
  <c r="J430" i="1"/>
  <c r="K430" i="1" s="1"/>
  <c r="J429" i="1"/>
  <c r="K429" i="1" s="1"/>
  <c r="J428" i="1"/>
  <c r="K428" i="1" s="1"/>
  <c r="J427" i="1"/>
  <c r="K427" i="1" s="1"/>
  <c r="J426" i="1"/>
  <c r="K426" i="1" s="1"/>
  <c r="J425" i="1"/>
  <c r="K425" i="1" s="1"/>
  <c r="J424" i="1"/>
  <c r="K424" i="1" s="1"/>
  <c r="J423" i="1"/>
  <c r="K423" i="1" s="1"/>
  <c r="J422" i="1"/>
  <c r="K422" i="1" s="1"/>
  <c r="J421" i="1"/>
  <c r="K421" i="1" s="1"/>
  <c r="J420" i="1"/>
  <c r="K420" i="1" s="1"/>
  <c r="J419" i="1"/>
  <c r="K419" i="1" s="1"/>
  <c r="J418" i="1"/>
  <c r="K418" i="1" s="1"/>
  <c r="J417" i="1"/>
  <c r="K417" i="1" s="1"/>
  <c r="J416" i="1"/>
  <c r="K416" i="1" s="1"/>
  <c r="J415" i="1"/>
  <c r="K415" i="1" s="1"/>
  <c r="J414" i="1"/>
  <c r="K414" i="1" s="1"/>
  <c r="J413" i="1"/>
  <c r="K413" i="1" s="1"/>
  <c r="J412" i="1"/>
  <c r="K412" i="1" s="1"/>
  <c r="J411" i="1"/>
  <c r="K411" i="1" s="1"/>
  <c r="J410" i="1"/>
  <c r="K410" i="1" s="1"/>
  <c r="J409" i="1"/>
  <c r="K409" i="1" s="1"/>
  <c r="J408" i="1"/>
  <c r="K408" i="1" s="1"/>
  <c r="J407" i="1"/>
  <c r="K407" i="1" s="1"/>
  <c r="J406" i="1"/>
  <c r="K406" i="1" s="1"/>
  <c r="J405" i="1"/>
  <c r="K405" i="1" s="1"/>
  <c r="J404" i="1"/>
  <c r="K404" i="1" s="1"/>
  <c r="J403" i="1"/>
  <c r="K403" i="1" s="1"/>
  <c r="J402" i="1"/>
  <c r="K402" i="1" s="1"/>
  <c r="J401" i="1"/>
  <c r="K401" i="1" s="1"/>
  <c r="J400" i="1"/>
  <c r="K400" i="1" s="1"/>
  <c r="J399" i="1"/>
  <c r="K399" i="1" s="1"/>
  <c r="J398" i="1"/>
  <c r="K398" i="1" s="1"/>
  <c r="J397" i="1"/>
  <c r="K397" i="1" s="1"/>
  <c r="J396" i="1"/>
  <c r="K396" i="1" s="1"/>
  <c r="J394" i="1"/>
  <c r="K394" i="1" s="1"/>
  <c r="J393" i="1"/>
  <c r="K393" i="1" s="1"/>
  <c r="J392" i="1"/>
  <c r="K392" i="1" s="1"/>
  <c r="J391" i="1"/>
  <c r="K391" i="1" s="1"/>
  <c r="J390" i="1"/>
  <c r="K390" i="1" s="1"/>
  <c r="J389" i="1"/>
  <c r="K389" i="1" s="1"/>
  <c r="J388" i="1"/>
  <c r="K388" i="1" s="1"/>
  <c r="J387" i="1"/>
  <c r="K387" i="1" s="1"/>
  <c r="J386" i="1"/>
  <c r="K386" i="1" s="1"/>
  <c r="J385" i="1"/>
  <c r="K385" i="1" s="1"/>
  <c r="J384" i="1"/>
  <c r="K384" i="1" s="1"/>
  <c r="J383" i="1"/>
  <c r="K383" i="1" s="1"/>
  <c r="J382" i="1"/>
  <c r="K382" i="1" s="1"/>
  <c r="J381" i="1"/>
  <c r="K381" i="1" s="1"/>
  <c r="J380" i="1"/>
  <c r="K380" i="1" s="1"/>
  <c r="J379" i="1"/>
  <c r="K379" i="1" s="1"/>
  <c r="J378" i="1"/>
  <c r="K378" i="1" s="1"/>
  <c r="J377" i="1"/>
  <c r="K377" i="1" s="1"/>
  <c r="J376" i="1"/>
  <c r="K376" i="1" s="1"/>
  <c r="J375" i="1"/>
  <c r="K375" i="1" s="1"/>
  <c r="J374" i="1"/>
  <c r="K374" i="1" s="1"/>
  <c r="J373" i="1"/>
  <c r="K373" i="1" s="1"/>
  <c r="J372" i="1"/>
  <c r="K372" i="1" s="1"/>
  <c r="J370" i="1"/>
  <c r="K370" i="1" s="1"/>
  <c r="J369" i="1"/>
  <c r="K369" i="1" s="1"/>
  <c r="J368" i="1"/>
  <c r="K368" i="1" s="1"/>
  <c r="J367" i="1"/>
  <c r="K367" i="1" s="1"/>
  <c r="J366" i="1"/>
  <c r="K366" i="1" s="1"/>
  <c r="J365" i="1"/>
  <c r="K365" i="1" s="1"/>
  <c r="J364" i="1"/>
  <c r="K364" i="1" s="1"/>
  <c r="J363" i="1"/>
  <c r="K363" i="1" s="1"/>
  <c r="J362" i="1"/>
  <c r="K362" i="1" s="1"/>
  <c r="J361" i="1"/>
  <c r="K361" i="1" s="1"/>
  <c r="J360" i="1"/>
  <c r="K360" i="1" s="1"/>
  <c r="J359" i="1"/>
  <c r="K359" i="1" s="1"/>
  <c r="J358" i="1"/>
  <c r="K358" i="1" s="1"/>
  <c r="J356" i="1"/>
  <c r="K356" i="1" s="1"/>
  <c r="J355" i="1"/>
  <c r="K355" i="1" s="1"/>
  <c r="J354" i="1"/>
  <c r="K354" i="1" s="1"/>
  <c r="J353" i="1"/>
  <c r="K353" i="1" s="1"/>
  <c r="J352" i="1"/>
  <c r="K352" i="1" s="1"/>
  <c r="J351" i="1"/>
  <c r="K351" i="1" s="1"/>
  <c r="J350" i="1"/>
  <c r="K350" i="1" s="1"/>
  <c r="J349" i="1"/>
  <c r="K349" i="1" s="1"/>
  <c r="J348" i="1"/>
  <c r="K348" i="1" s="1"/>
  <c r="J347" i="1"/>
  <c r="K347" i="1" s="1"/>
  <c r="J346" i="1"/>
  <c r="K346" i="1" s="1"/>
  <c r="J345" i="1"/>
  <c r="K345" i="1" s="1"/>
  <c r="J344" i="1"/>
  <c r="K344" i="1" s="1"/>
  <c r="J343" i="1"/>
  <c r="K343" i="1" s="1"/>
  <c r="J342" i="1"/>
  <c r="K342" i="1" s="1"/>
  <c r="J341" i="1"/>
  <c r="K341" i="1" s="1"/>
  <c r="J340" i="1"/>
  <c r="K340" i="1" s="1"/>
  <c r="J335" i="1"/>
  <c r="K335" i="1" s="1"/>
  <c r="J334" i="1"/>
  <c r="K334" i="1" s="1"/>
  <c r="J333" i="1"/>
  <c r="K333" i="1" s="1"/>
  <c r="J332" i="1"/>
  <c r="K332" i="1" s="1"/>
  <c r="J331" i="1"/>
  <c r="K331" i="1" s="1"/>
  <c r="J330" i="1"/>
  <c r="K330" i="1" s="1"/>
  <c r="J329" i="1"/>
  <c r="K329" i="1" s="1"/>
  <c r="J328" i="1"/>
  <c r="K328" i="1" s="1"/>
  <c r="J327" i="1"/>
  <c r="K327" i="1" s="1"/>
  <c r="J326" i="1"/>
  <c r="K326" i="1" s="1"/>
  <c r="J325" i="1"/>
  <c r="K325" i="1" s="1"/>
  <c r="J324" i="1"/>
  <c r="K324" i="1" s="1"/>
  <c r="J323" i="1"/>
  <c r="K323" i="1" s="1"/>
  <c r="J319" i="1"/>
  <c r="K319" i="1" s="1"/>
  <c r="J318" i="1"/>
  <c r="K318" i="1" s="1"/>
  <c r="J317" i="1"/>
  <c r="K317" i="1" s="1"/>
  <c r="J316" i="1"/>
  <c r="K316" i="1" s="1"/>
  <c r="J315" i="1"/>
  <c r="K315" i="1" s="1"/>
  <c r="J314" i="1"/>
  <c r="K314" i="1" s="1"/>
  <c r="J313" i="1"/>
  <c r="K313" i="1" s="1"/>
  <c r="J312" i="1"/>
  <c r="K312" i="1" s="1"/>
  <c r="J311" i="1"/>
  <c r="K311" i="1" s="1"/>
  <c r="J310" i="1"/>
  <c r="K310" i="1" s="1"/>
  <c r="J309" i="1"/>
  <c r="K309" i="1" s="1"/>
  <c r="J308" i="1"/>
  <c r="K308" i="1" s="1"/>
  <c r="J307" i="1"/>
  <c r="K307" i="1" s="1"/>
  <c r="J306" i="1"/>
  <c r="K306" i="1" s="1"/>
  <c r="J305" i="1"/>
  <c r="K305" i="1" s="1"/>
  <c r="J304" i="1"/>
  <c r="K304" i="1" s="1"/>
  <c r="J303" i="1"/>
  <c r="K303" i="1" s="1"/>
  <c r="J302" i="1"/>
  <c r="K302" i="1" s="1"/>
  <c r="J301" i="1"/>
  <c r="K301" i="1" s="1"/>
  <c r="J300" i="1"/>
  <c r="K300" i="1" s="1"/>
  <c r="J299" i="1"/>
  <c r="K299" i="1" s="1"/>
  <c r="J298" i="1"/>
  <c r="K298" i="1" s="1"/>
  <c r="J297" i="1"/>
  <c r="K297" i="1" s="1"/>
  <c r="J296" i="1"/>
  <c r="K296" i="1" s="1"/>
  <c r="J295" i="1"/>
  <c r="K295" i="1" s="1"/>
  <c r="J294" i="1"/>
  <c r="K294" i="1" s="1"/>
  <c r="J293" i="1"/>
  <c r="K293" i="1" s="1"/>
  <c r="J292" i="1"/>
  <c r="K292" i="1" s="1"/>
  <c r="J291" i="1"/>
  <c r="K291" i="1" s="1"/>
  <c r="J290" i="1"/>
  <c r="K290" i="1" s="1"/>
  <c r="J289" i="1"/>
  <c r="K289" i="1" s="1"/>
  <c r="J288" i="1"/>
  <c r="K288" i="1" s="1"/>
  <c r="J287" i="1"/>
  <c r="K287" i="1" s="1"/>
  <c r="J286" i="1"/>
  <c r="K286" i="1" s="1"/>
  <c r="J285" i="1"/>
  <c r="K285" i="1" s="1"/>
  <c r="J284" i="1"/>
  <c r="K284" i="1" s="1"/>
  <c r="J283" i="1"/>
  <c r="K283" i="1" s="1"/>
  <c r="J282" i="1"/>
  <c r="K282" i="1" s="1"/>
  <c r="J281" i="1"/>
  <c r="K281" i="1" s="1"/>
  <c r="J280" i="1"/>
  <c r="K280" i="1" s="1"/>
  <c r="J279" i="1"/>
  <c r="K279" i="1" s="1"/>
  <c r="J278" i="1"/>
  <c r="K278" i="1" s="1"/>
  <c r="J277" i="1"/>
  <c r="K277" i="1" s="1"/>
  <c r="J276" i="1"/>
  <c r="K276" i="1" s="1"/>
  <c r="J275" i="1"/>
  <c r="K275" i="1" s="1"/>
  <c r="J274" i="1"/>
  <c r="K274" i="1" s="1"/>
  <c r="J273" i="1"/>
  <c r="K273" i="1" s="1"/>
  <c r="J272" i="1"/>
  <c r="K272" i="1" s="1"/>
  <c r="J271" i="1"/>
  <c r="K271" i="1" s="1"/>
  <c r="J270" i="1"/>
  <c r="K270" i="1" s="1"/>
  <c r="J269" i="1"/>
  <c r="K269" i="1" s="1"/>
  <c r="J268" i="1"/>
  <c r="K268" i="1" s="1"/>
  <c r="J267" i="1"/>
  <c r="K267" i="1" s="1"/>
  <c r="J266" i="1"/>
  <c r="K266" i="1" s="1"/>
  <c r="J265" i="1"/>
  <c r="K265" i="1" s="1"/>
  <c r="J264" i="1"/>
  <c r="K264" i="1" s="1"/>
  <c r="J263" i="1"/>
  <c r="K263" i="1" s="1"/>
  <c r="J262" i="1"/>
  <c r="K262" i="1" s="1"/>
  <c r="J261" i="1"/>
  <c r="K261" i="1" s="1"/>
  <c r="J260" i="1"/>
  <c r="K260" i="1" s="1"/>
  <c r="J259" i="1"/>
  <c r="K259" i="1" s="1"/>
  <c r="J258" i="1"/>
  <c r="K258" i="1" s="1"/>
  <c r="J257" i="1"/>
  <c r="K257" i="1" s="1"/>
  <c r="J256" i="1"/>
  <c r="K256" i="1" s="1"/>
  <c r="J255" i="1"/>
  <c r="K255" i="1" s="1"/>
  <c r="J254" i="1"/>
  <c r="K254" i="1" s="1"/>
  <c r="J252" i="1"/>
  <c r="K252" i="1" s="1"/>
  <c r="J251" i="1"/>
  <c r="K251" i="1" s="1"/>
  <c r="J250" i="1"/>
  <c r="K250" i="1" s="1"/>
  <c r="J249" i="1"/>
  <c r="K249" i="1" s="1"/>
  <c r="J248" i="1"/>
  <c r="K248" i="1" s="1"/>
  <c r="J246" i="1"/>
  <c r="K246" i="1" s="1"/>
  <c r="J244" i="1"/>
  <c r="K244" i="1" s="1"/>
  <c r="J243" i="1"/>
  <c r="K243" i="1" s="1"/>
  <c r="J242" i="1"/>
  <c r="K242" i="1" s="1"/>
  <c r="J241" i="1"/>
  <c r="K241" i="1" s="1"/>
  <c r="J240" i="1"/>
  <c r="K240" i="1" s="1"/>
  <c r="J239" i="1"/>
  <c r="K239" i="1" s="1"/>
  <c r="J238" i="1"/>
  <c r="K238" i="1" s="1"/>
  <c r="J237" i="1"/>
  <c r="K237" i="1" s="1"/>
  <c r="J236" i="1"/>
  <c r="K236" i="1" s="1"/>
  <c r="J235" i="1"/>
  <c r="K235" i="1" s="1"/>
  <c r="J234" i="1"/>
  <c r="K234" i="1" s="1"/>
  <c r="J233" i="1"/>
  <c r="K233" i="1" s="1"/>
  <c r="J232" i="1"/>
  <c r="K232" i="1" s="1"/>
  <c r="J231" i="1"/>
  <c r="K231" i="1" s="1"/>
  <c r="J230" i="1"/>
  <c r="K230" i="1" s="1"/>
  <c r="J228" i="1"/>
  <c r="K228" i="1" s="1"/>
  <c r="J227" i="1"/>
  <c r="K227" i="1" s="1"/>
  <c r="J224" i="1"/>
  <c r="K224" i="1" s="1"/>
  <c r="J223" i="1"/>
  <c r="K223" i="1" s="1"/>
  <c r="J222" i="1"/>
  <c r="K222" i="1" s="1"/>
  <c r="J221" i="1"/>
  <c r="K221" i="1" s="1"/>
  <c r="J220" i="1"/>
  <c r="K220" i="1" s="1"/>
  <c r="J219" i="1"/>
  <c r="K219" i="1" s="1"/>
  <c r="J218" i="1"/>
  <c r="K218" i="1" s="1"/>
  <c r="J217" i="1"/>
  <c r="K217" i="1" s="1"/>
  <c r="J216" i="1"/>
  <c r="K216" i="1" s="1"/>
  <c r="J215" i="1"/>
  <c r="K215" i="1" s="1"/>
  <c r="J36" i="1"/>
  <c r="K36" i="1" s="1"/>
  <c r="J39" i="1"/>
  <c r="K39" i="1" s="1"/>
  <c r="J40" i="1"/>
  <c r="K40" i="1" s="1"/>
  <c r="J43" i="1"/>
  <c r="K43" i="1" s="1"/>
  <c r="J44" i="1"/>
  <c r="K44" i="1" s="1"/>
  <c r="J45" i="1"/>
  <c r="K45" i="1" s="1"/>
  <c r="J46" i="1"/>
  <c r="K46" i="1" s="1"/>
  <c r="J47" i="1"/>
  <c r="K47" i="1" s="1"/>
  <c r="J48" i="1"/>
  <c r="K48" i="1" s="1"/>
  <c r="J49" i="1"/>
  <c r="K49" i="1" s="1"/>
  <c r="J50" i="1"/>
  <c r="K50" i="1" s="1"/>
  <c r="J51" i="1"/>
  <c r="K51" i="1" s="1"/>
  <c r="J52" i="1"/>
  <c r="K52" i="1" s="1"/>
  <c r="J53" i="1"/>
  <c r="K53" i="1" s="1"/>
  <c r="J56" i="1"/>
  <c r="K56" i="1" s="1"/>
  <c r="J59" i="1"/>
  <c r="K59" i="1" s="1"/>
  <c r="J60" i="1"/>
  <c r="K60" i="1" s="1"/>
  <c r="J61" i="1"/>
  <c r="K61" i="1" s="1"/>
  <c r="J62" i="1"/>
  <c r="K62" i="1" s="1"/>
  <c r="J63" i="1"/>
  <c r="K63" i="1" s="1"/>
  <c r="J64" i="1"/>
  <c r="K64" i="1" s="1"/>
  <c r="J65" i="1"/>
  <c r="K65" i="1" s="1"/>
  <c r="J66" i="1"/>
  <c r="K66" i="1" s="1"/>
  <c r="J67" i="1"/>
  <c r="K67" i="1" s="1"/>
  <c r="J68" i="1"/>
  <c r="K68" i="1" s="1"/>
  <c r="J69" i="1"/>
  <c r="K69" i="1" s="1"/>
  <c r="J70" i="1"/>
  <c r="K70" i="1" s="1"/>
  <c r="J71" i="1"/>
  <c r="K71" i="1" s="1"/>
  <c r="J72" i="1"/>
  <c r="K72" i="1" s="1"/>
  <c r="J73" i="1"/>
  <c r="K73" i="1" s="1"/>
  <c r="J75" i="1"/>
  <c r="K75" i="1" s="1"/>
  <c r="J76" i="1"/>
  <c r="K76" i="1" s="1"/>
  <c r="J77" i="1"/>
  <c r="K77" i="1" s="1"/>
  <c r="J78" i="1"/>
  <c r="K78" i="1" s="1"/>
  <c r="J79" i="1"/>
  <c r="K79" i="1" s="1"/>
  <c r="J80" i="1"/>
  <c r="K80" i="1" s="1"/>
  <c r="J81" i="1"/>
  <c r="K81" i="1" s="1"/>
  <c r="J82" i="1"/>
  <c r="K82" i="1" s="1"/>
  <c r="J83" i="1"/>
  <c r="K83" i="1" s="1"/>
  <c r="J84" i="1"/>
  <c r="K84" i="1" s="1"/>
  <c r="J85" i="1"/>
  <c r="K85" i="1" s="1"/>
  <c r="J86" i="1"/>
  <c r="K86" i="1" s="1"/>
  <c r="J87" i="1"/>
  <c r="K87" i="1" s="1"/>
  <c r="J89" i="1"/>
  <c r="K89" i="1" s="1"/>
  <c r="J90" i="1"/>
  <c r="K90" i="1" s="1"/>
  <c r="J92" i="1"/>
  <c r="K92" i="1" s="1"/>
  <c r="J93" i="1"/>
  <c r="K93" i="1" s="1"/>
  <c r="J95" i="1"/>
  <c r="K95" i="1" s="1"/>
  <c r="J96" i="1"/>
  <c r="K96" i="1" s="1"/>
  <c r="J97" i="1"/>
  <c r="K97" i="1" s="1"/>
  <c r="J98" i="1"/>
  <c r="K98" i="1" s="1"/>
  <c r="J99" i="1"/>
  <c r="K99" i="1" s="1"/>
  <c r="J100" i="1"/>
  <c r="K100" i="1" s="1"/>
  <c r="J101" i="1"/>
  <c r="K101" i="1" s="1"/>
  <c r="J102" i="1"/>
  <c r="K102" i="1" s="1"/>
  <c r="J103" i="1"/>
  <c r="K103" i="1" s="1"/>
  <c r="J104" i="1"/>
  <c r="K104" i="1" s="1"/>
  <c r="J105" i="1"/>
  <c r="K105" i="1" s="1"/>
  <c r="J106" i="1"/>
  <c r="K106" i="1" s="1"/>
  <c r="J107" i="1"/>
  <c r="K107" i="1" s="1"/>
  <c r="J108" i="1"/>
  <c r="K108" i="1" s="1"/>
  <c r="J109" i="1"/>
  <c r="K109" i="1" s="1"/>
  <c r="J111" i="1"/>
  <c r="K111" i="1" s="1"/>
  <c r="J112" i="1"/>
  <c r="K112" i="1" s="1"/>
  <c r="J113" i="1"/>
  <c r="K113" i="1" s="1"/>
  <c r="J114" i="1"/>
  <c r="K114" i="1" s="1"/>
  <c r="J115" i="1"/>
  <c r="K115" i="1" s="1"/>
  <c r="J116" i="1"/>
  <c r="K116" i="1" s="1"/>
  <c r="J117" i="1"/>
  <c r="K117" i="1" s="1"/>
  <c r="J118" i="1"/>
  <c r="K118" i="1" s="1"/>
  <c r="J119" i="1"/>
  <c r="K119" i="1" s="1"/>
  <c r="J120" i="1"/>
  <c r="K120" i="1" s="1"/>
  <c r="J121" i="1"/>
  <c r="K121" i="1" s="1"/>
  <c r="J122" i="1"/>
  <c r="K122" i="1" s="1"/>
  <c r="J123" i="1"/>
  <c r="K123" i="1" s="1"/>
  <c r="J124" i="1"/>
  <c r="K124" i="1" s="1"/>
  <c r="J125" i="1"/>
  <c r="K125" i="1" s="1"/>
  <c r="J126" i="1"/>
  <c r="K126" i="1" s="1"/>
  <c r="J127" i="1"/>
  <c r="K127" i="1" s="1"/>
  <c r="J128" i="1"/>
  <c r="K128" i="1" s="1"/>
  <c r="J129" i="1"/>
  <c r="K129" i="1" s="1"/>
  <c r="J130" i="1"/>
  <c r="K130" i="1" s="1"/>
  <c r="J131" i="1"/>
  <c r="K131" i="1" s="1"/>
  <c r="J132" i="1"/>
  <c r="K132" i="1" s="1"/>
  <c r="J133" i="1"/>
  <c r="K133" i="1" s="1"/>
  <c r="J134" i="1"/>
  <c r="K134" i="1" s="1"/>
  <c r="J135" i="1"/>
  <c r="K135" i="1" s="1"/>
  <c r="J136" i="1"/>
  <c r="K136" i="1" s="1"/>
  <c r="J137" i="1"/>
  <c r="K137" i="1" s="1"/>
  <c r="J138" i="1"/>
  <c r="K138" i="1" s="1"/>
  <c r="J139" i="1"/>
  <c r="K139" i="1" s="1"/>
  <c r="J140" i="1"/>
  <c r="K140" i="1" s="1"/>
  <c r="J141" i="1"/>
  <c r="K141" i="1" s="1"/>
  <c r="J142" i="1"/>
  <c r="K142" i="1" s="1"/>
  <c r="J143" i="1"/>
  <c r="K143" i="1" s="1"/>
  <c r="J144" i="1"/>
  <c r="K144" i="1" s="1"/>
  <c r="J145" i="1"/>
  <c r="K145" i="1" s="1"/>
  <c r="J146" i="1"/>
  <c r="K146" i="1" s="1"/>
  <c r="J147" i="1"/>
  <c r="K147" i="1" s="1"/>
  <c r="J148" i="1"/>
  <c r="K148" i="1" s="1"/>
  <c r="J149" i="1"/>
  <c r="K149" i="1" s="1"/>
  <c r="J150" i="1"/>
  <c r="K150" i="1" s="1"/>
  <c r="J151" i="1"/>
  <c r="K151" i="1" s="1"/>
  <c r="J152" i="1"/>
  <c r="K152" i="1" s="1"/>
  <c r="J153" i="1"/>
  <c r="K153" i="1" s="1"/>
  <c r="J154" i="1"/>
  <c r="K154" i="1" s="1"/>
  <c r="J155" i="1"/>
  <c r="K155" i="1" s="1"/>
  <c r="J156" i="1"/>
  <c r="K156" i="1" s="1"/>
  <c r="J157" i="1"/>
  <c r="K157" i="1" s="1"/>
  <c r="J158" i="1"/>
  <c r="K158" i="1" s="1"/>
  <c r="J159" i="1"/>
  <c r="K159" i="1" s="1"/>
  <c r="J160" i="1"/>
  <c r="K160" i="1" s="1"/>
  <c r="J161" i="1"/>
  <c r="K161" i="1" s="1"/>
  <c r="J162" i="1"/>
  <c r="K162" i="1" s="1"/>
  <c r="J163" i="1"/>
  <c r="K163" i="1" s="1"/>
  <c r="J164" i="1"/>
  <c r="K164" i="1" s="1"/>
  <c r="J165" i="1"/>
  <c r="K165" i="1" s="1"/>
  <c r="J166" i="1"/>
  <c r="K166" i="1" s="1"/>
  <c r="J167" i="1"/>
  <c r="K167" i="1" s="1"/>
  <c r="J168" i="1"/>
  <c r="K168" i="1" s="1"/>
  <c r="J169" i="1"/>
  <c r="K169" i="1" s="1"/>
  <c r="J170" i="1"/>
  <c r="K170" i="1" s="1"/>
  <c r="J171" i="1"/>
  <c r="K171" i="1" s="1"/>
  <c r="J172" i="1"/>
  <c r="K172" i="1" s="1"/>
  <c r="J173" i="1"/>
  <c r="K173" i="1" s="1"/>
  <c r="J174" i="1"/>
  <c r="K174" i="1" s="1"/>
  <c r="J175" i="1"/>
  <c r="K175" i="1" s="1"/>
  <c r="J176" i="1"/>
  <c r="K176" i="1" s="1"/>
  <c r="J177" i="1"/>
  <c r="K177" i="1" s="1"/>
  <c r="J178" i="1"/>
  <c r="K178" i="1" s="1"/>
  <c r="J179" i="1"/>
  <c r="K179" i="1" s="1"/>
  <c r="J180" i="1"/>
  <c r="K180" i="1" s="1"/>
  <c r="J181" i="1"/>
  <c r="K181" i="1" s="1"/>
  <c r="J182" i="1"/>
  <c r="K182" i="1" s="1"/>
  <c r="J183" i="1"/>
  <c r="K183" i="1" s="1"/>
  <c r="J184" i="1"/>
  <c r="K184" i="1" s="1"/>
  <c r="J185" i="1"/>
  <c r="K185" i="1" s="1"/>
  <c r="J186" i="1"/>
  <c r="K186" i="1" s="1"/>
  <c r="J187" i="1"/>
  <c r="K187" i="1" s="1"/>
  <c r="J188" i="1"/>
  <c r="K188" i="1" s="1"/>
  <c r="J189" i="1"/>
  <c r="K189" i="1" s="1"/>
  <c r="J190" i="1"/>
  <c r="K190" i="1" s="1"/>
  <c r="J191" i="1"/>
  <c r="K191" i="1" s="1"/>
  <c r="J192" i="1"/>
  <c r="K192" i="1" s="1"/>
  <c r="J193" i="1"/>
  <c r="K193" i="1" s="1"/>
  <c r="J194" i="1"/>
  <c r="K194" i="1" s="1"/>
  <c r="J195" i="1"/>
  <c r="K195" i="1" s="1"/>
  <c r="J196" i="1"/>
  <c r="K196" i="1" s="1"/>
  <c r="J197" i="1"/>
  <c r="K197" i="1" s="1"/>
  <c r="J198" i="1"/>
  <c r="K198" i="1" s="1"/>
  <c r="J199" i="1"/>
  <c r="K199" i="1" s="1"/>
  <c r="J200" i="1"/>
  <c r="K200" i="1" s="1"/>
  <c r="J201" i="1"/>
  <c r="K201" i="1" s="1"/>
  <c r="J202" i="1"/>
  <c r="K202" i="1" s="1"/>
  <c r="J203" i="1"/>
  <c r="K203" i="1" s="1"/>
  <c r="J204" i="1"/>
  <c r="K204" i="1" s="1"/>
  <c r="J205" i="1"/>
  <c r="K205" i="1" s="1"/>
  <c r="J206" i="1"/>
  <c r="K206" i="1" s="1"/>
  <c r="J207" i="1"/>
  <c r="K207" i="1" s="1"/>
  <c r="J208" i="1"/>
  <c r="K208" i="1" s="1"/>
  <c r="J209" i="1"/>
  <c r="K209" i="1" s="1"/>
  <c r="J210" i="1"/>
  <c r="K210" i="1" s="1"/>
  <c r="J211" i="1"/>
  <c r="K211" i="1" s="1"/>
  <c r="J12" i="1"/>
  <c r="K12" i="1" s="1"/>
  <c r="J14" i="1"/>
  <c r="K14" i="1" s="1"/>
  <c r="J15" i="1"/>
  <c r="K15" i="1" s="1"/>
  <c r="J16" i="1"/>
  <c r="K16" i="1" s="1"/>
  <c r="J17" i="1"/>
  <c r="K17" i="1" s="1"/>
  <c r="J20" i="1"/>
  <c r="K20" i="1" s="1"/>
  <c r="J21" i="1"/>
  <c r="K21" i="1" s="1"/>
  <c r="J22" i="1"/>
  <c r="K22" i="1" s="1"/>
  <c r="J23" i="1"/>
  <c r="K23" i="1" s="1"/>
  <c r="J24" i="1"/>
  <c r="K24" i="1" s="1"/>
  <c r="J25" i="1"/>
  <c r="K25" i="1" s="1"/>
  <c r="J26" i="1"/>
  <c r="K26" i="1" s="1"/>
  <c r="J28" i="1"/>
  <c r="K28" i="1" s="1"/>
  <c r="J30" i="1"/>
  <c r="K30" i="1" s="1"/>
  <c r="J11" i="1"/>
  <c r="K11" i="1" s="1"/>
  <c r="F490" i="1" l="1"/>
  <c r="F475" i="1"/>
  <c r="F395" i="1"/>
  <c r="F371" i="1"/>
  <c r="F339" i="1"/>
  <c r="F338" i="1"/>
  <c r="F337" i="1"/>
  <c r="F336" i="1"/>
  <c r="F322" i="1"/>
  <c r="F321" i="1"/>
  <c r="F320" i="1"/>
  <c r="F253" i="1"/>
  <c r="F247" i="1"/>
  <c r="F245" i="1"/>
  <c r="F226" i="1"/>
  <c r="F110" i="1"/>
  <c r="F94" i="1"/>
  <c r="F88" i="1"/>
  <c r="F74" i="1"/>
  <c r="G74" i="1" s="1"/>
  <c r="F58" i="1"/>
  <c r="F57" i="1"/>
  <c r="F55" i="1"/>
  <c r="F54" i="1"/>
  <c r="F42" i="1"/>
  <c r="F41" i="1"/>
  <c r="F38" i="1"/>
  <c r="F37" i="1"/>
  <c r="F35" i="1"/>
  <c r="F34" i="1"/>
  <c r="F33" i="1"/>
  <c r="F32" i="1"/>
  <c r="F31" i="1"/>
  <c r="F29" i="1"/>
  <c r="F27" i="1"/>
  <c r="F19" i="1"/>
  <c r="F18" i="1"/>
  <c r="F13" i="1"/>
  <c r="J18" i="1" l="1"/>
  <c r="K18" i="1" s="1"/>
  <c r="G18" i="1"/>
  <c r="J13" i="1"/>
  <c r="K13" i="1" s="1"/>
  <c r="G13" i="1"/>
  <c r="J29" i="1"/>
  <c r="K29" i="1" s="1"/>
  <c r="G29" i="1"/>
  <c r="J34" i="1"/>
  <c r="K34" i="1" s="1"/>
  <c r="G34" i="1"/>
  <c r="J41" i="1"/>
  <c r="K41" i="1" s="1"/>
  <c r="G41" i="1"/>
  <c r="J57" i="1"/>
  <c r="K57" i="1" s="1"/>
  <c r="G57" i="1"/>
  <c r="F357" i="1"/>
  <c r="G94" i="1"/>
  <c r="J247" i="1"/>
  <c r="K247" i="1" s="1"/>
  <c r="G247" i="1"/>
  <c r="J322" i="1"/>
  <c r="K322" i="1" s="1"/>
  <c r="G322" i="1"/>
  <c r="J339" i="1"/>
  <c r="K339" i="1" s="1"/>
  <c r="G339" i="1"/>
  <c r="J31" i="1"/>
  <c r="K31" i="1" s="1"/>
  <c r="G31" i="1"/>
  <c r="J35" i="1"/>
  <c r="K35" i="1" s="1"/>
  <c r="G35" i="1"/>
  <c r="J42" i="1"/>
  <c r="K42" i="1" s="1"/>
  <c r="G42" i="1"/>
  <c r="J58" i="1"/>
  <c r="K58" i="1" s="1"/>
  <c r="G58" i="1"/>
  <c r="J110" i="1"/>
  <c r="K110" i="1" s="1"/>
  <c r="G110" i="1"/>
  <c r="J253" i="1"/>
  <c r="K253" i="1" s="1"/>
  <c r="G253" i="1"/>
  <c r="J336" i="1"/>
  <c r="K336" i="1" s="1"/>
  <c r="G336" i="1"/>
  <c r="J371" i="1"/>
  <c r="K371" i="1" s="1"/>
  <c r="G371" i="1"/>
  <c r="J32" i="1"/>
  <c r="K32" i="1" s="1"/>
  <c r="G32" i="1"/>
  <c r="J37" i="1"/>
  <c r="K37" i="1" s="1"/>
  <c r="G37" i="1"/>
  <c r="J54" i="1"/>
  <c r="K54" i="1" s="1"/>
  <c r="G54" i="1"/>
  <c r="J226" i="1"/>
  <c r="K226" i="1" s="1"/>
  <c r="G226" i="1"/>
  <c r="J320" i="1"/>
  <c r="K320" i="1" s="1"/>
  <c r="G320" i="1"/>
  <c r="J337" i="1"/>
  <c r="K337" i="1" s="1"/>
  <c r="G337" i="1"/>
  <c r="J395" i="1"/>
  <c r="K395" i="1" s="1"/>
  <c r="G395" i="1"/>
  <c r="J19" i="1"/>
  <c r="K19" i="1" s="1"/>
  <c r="G19" i="1"/>
  <c r="J27" i="1"/>
  <c r="K27" i="1" s="1"/>
  <c r="G27" i="1"/>
  <c r="J33" i="1"/>
  <c r="K33" i="1" s="1"/>
  <c r="G33" i="1"/>
  <c r="J38" i="1"/>
  <c r="K38" i="1" s="1"/>
  <c r="G38" i="1"/>
  <c r="J55" i="1"/>
  <c r="K55" i="1" s="1"/>
  <c r="G55" i="1"/>
  <c r="J88" i="1"/>
  <c r="K88" i="1" s="1"/>
  <c r="G88" i="1"/>
  <c r="J245" i="1"/>
  <c r="K245" i="1" s="1"/>
  <c r="G245" i="1"/>
  <c r="J321" i="1"/>
  <c r="K321" i="1" s="1"/>
  <c r="G321" i="1"/>
  <c r="J338" i="1"/>
  <c r="K338" i="1" s="1"/>
  <c r="G338" i="1"/>
  <c r="J475" i="1"/>
  <c r="K475" i="1" s="1"/>
  <c r="G475" i="1"/>
  <c r="F225" i="1"/>
  <c r="F473" i="1"/>
  <c r="F229" i="1"/>
  <c r="J229" i="1" l="1"/>
  <c r="K229" i="1" s="1"/>
  <c r="G229" i="1"/>
  <c r="J473" i="1"/>
  <c r="K473" i="1" s="1"/>
  <c r="G473" i="1"/>
  <c r="J225" i="1"/>
  <c r="K225" i="1" s="1"/>
  <c r="G225" i="1"/>
  <c r="J357" i="1"/>
  <c r="K357" i="1" s="1"/>
  <c r="G357" i="1"/>
  <c r="H441" i="1"/>
  <c r="F470" i="1" l="1"/>
  <c r="H462" i="1"/>
  <c r="I462" i="1" s="1"/>
  <c r="I441" i="1"/>
  <c r="J462" i="1"/>
  <c r="K462" i="1" s="1"/>
  <c r="J441" i="1"/>
  <c r="K441" i="1" s="1"/>
  <c r="H465" i="1"/>
  <c r="I465" i="1" s="1"/>
  <c r="B440" i="1"/>
  <c r="B419" i="1"/>
  <c r="B416" i="1"/>
  <c r="B413" i="1"/>
  <c r="B410" i="1"/>
  <c r="J470" i="1" l="1"/>
  <c r="J465" i="1"/>
  <c r="K465" i="1" s="1"/>
  <c r="B97" i="1"/>
  <c r="H94" i="1" l="1"/>
  <c r="H91" i="1"/>
  <c r="H74" i="1"/>
  <c r="J91" i="1" l="1"/>
  <c r="K91" i="1" s="1"/>
  <c r="I91" i="1"/>
  <c r="J94" i="1"/>
  <c r="K94" i="1" s="1"/>
  <c r="I94" i="1"/>
  <c r="J74" i="1"/>
  <c r="K74" i="1" s="1"/>
  <c r="I74" i="1"/>
  <c r="F212" i="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H212" i="1" l="1"/>
  <c r="J212" i="1"/>
  <c r="F479" i="1"/>
  <c r="F478" i="1"/>
  <c r="F482" i="1"/>
  <c r="A65" i="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H490" i="1"/>
  <c r="H470" i="1"/>
  <c r="H479" i="1" s="1"/>
  <c r="F480" i="1" l="1"/>
  <c r="F483" i="1" s="1"/>
  <c r="F484" i="1" s="1"/>
  <c r="H482" i="1"/>
  <c r="H478" i="1"/>
  <c r="H480" i="1" s="1"/>
  <c r="H483" i="1" s="1"/>
  <c r="J482" i="1"/>
  <c r="J478" i="1"/>
  <c r="J479" i="1"/>
  <c r="A97" i="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F485" i="1" l="1"/>
  <c r="F486" i="1" s="1"/>
  <c r="H484" i="1"/>
  <c r="J480" i="1"/>
  <c r="J483" i="1" s="1"/>
  <c r="J484" i="1" s="1"/>
  <c r="A208" i="1"/>
  <c r="A209" i="1" s="1"/>
  <c r="A210" i="1" s="1"/>
  <c r="A211"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J485" i="1" l="1"/>
  <c r="J486" i="1" s="1"/>
  <c r="H485" i="1"/>
  <c r="H486" i="1" s="1"/>
  <c r="A250" i="1"/>
  <c r="A251" i="1" s="1"/>
  <c r="A252" i="1" s="1"/>
  <c r="A253" i="1" s="1"/>
  <c r="A254" i="1" s="1"/>
  <c r="A255" i="1" s="1"/>
  <c r="A256" i="1" s="1"/>
  <c r="A257" i="1" s="1"/>
  <c r="A258" i="1" s="1"/>
  <c r="A259" i="1" s="1"/>
  <c r="A260" i="1" s="1"/>
  <c r="A261" i="1" l="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H4" i="1"/>
  <c r="J4" i="1"/>
  <c r="A410" i="1" l="1"/>
  <c r="A411" i="1" s="1"/>
  <c r="A412" i="1" s="1"/>
  <c r="A413" i="1" l="1"/>
  <c r="A414" i="1" s="1"/>
  <c r="A415" i="1" s="1"/>
  <c r="A416" i="1" l="1"/>
  <c r="A417" i="1" s="1"/>
  <c r="A418" i="1" s="1"/>
  <c r="A419" i="1" l="1"/>
  <c r="A420" i="1" s="1"/>
  <c r="A421" i="1" s="1"/>
  <c r="A422" i="1" s="1"/>
  <c r="A423" i="1" s="1"/>
  <c r="A424" i="1" s="1"/>
  <c r="A425" i="1" s="1"/>
  <c r="A426" i="1" s="1"/>
  <c r="A427" i="1" s="1"/>
  <c r="A428" i="1" s="1"/>
  <c r="A429" i="1" s="1"/>
  <c r="A430" i="1" s="1"/>
  <c r="A431" i="1" s="1"/>
  <c r="A432" i="1" s="1"/>
  <c r="A433" i="1" s="1"/>
  <c r="A434" i="1" s="1"/>
  <c r="A435" i="1" s="1"/>
  <c r="A436" i="1" s="1"/>
  <c r="A437" i="1" s="1"/>
  <c r="A438" i="1" l="1"/>
  <c r="A439" i="1" s="1"/>
  <c r="A440" i="1" s="1"/>
  <c r="A441" i="1" s="1"/>
  <c r="A442" i="1" s="1"/>
  <c r="A443" i="1" s="1"/>
  <c r="A444" i="1" s="1"/>
  <c r="A445" i="1" s="1"/>
  <c r="A446" i="1" s="1"/>
  <c r="A447" i="1" l="1"/>
  <c r="A448" i="1" s="1"/>
  <c r="A449" i="1" s="1"/>
  <c r="A450" i="1" s="1"/>
  <c r="A451" i="1" s="1"/>
  <c r="A452" i="1" s="1"/>
  <c r="A453" i="1" s="1"/>
  <c r="A454" i="1" s="1"/>
  <c r="A455" i="1" s="1"/>
  <c r="A456" i="1" s="1"/>
  <c r="A457" i="1" s="1"/>
  <c r="A458" i="1" s="1"/>
  <c r="A459" i="1" s="1"/>
  <c r="A460" i="1" s="1"/>
  <c r="A461" i="1" s="1"/>
  <c r="A462" i="1" s="1"/>
  <c r="A463" i="1" s="1"/>
  <c r="A464" i="1" s="1"/>
  <c r="A465" i="1" s="1"/>
  <c r="F4" i="1"/>
  <c r="A466" i="1" l="1"/>
  <c r="A467" i="1" s="1"/>
  <c r="A468" i="1" s="1"/>
  <c r="A469" i="1" s="1"/>
  <c r="A473" i="1" s="1"/>
  <c r="A474" i="1" s="1"/>
  <c r="A475" i="1" s="1"/>
  <c r="A476" i="1" s="1"/>
  <c r="A477" i="1" s="1"/>
  <c r="A478" i="1" s="1"/>
  <c r="A479" i="1" s="1"/>
</calcChain>
</file>

<file path=xl/sharedStrings.xml><?xml version="1.0" encoding="utf-8"?>
<sst xmlns="http://schemas.openxmlformats.org/spreadsheetml/2006/main" count="962" uniqueCount="498">
  <si>
    <t>PRESUPUESTOS CONSTRUCCION REDES DE DISTRIBUCION</t>
  </si>
  <si>
    <t>UNIDAD DE NEGOCIO GUAYAS LOS RIOS</t>
  </si>
  <si>
    <t>TIPO DE PROYECTO: (ELECTRIFICACION RURAL, ALIMENTADOR PRIMARIO, ETC)</t>
  </si>
  <si>
    <t>No.</t>
  </si>
  <si>
    <t xml:space="preserve">D E S C R I P C I O N        </t>
  </si>
  <si>
    <t xml:space="preserve">CANTIDAD </t>
  </si>
  <si>
    <t>COSTO ($)</t>
  </si>
  <si>
    <t>A</t>
  </si>
  <si>
    <t>MATERIALES</t>
  </si>
  <si>
    <t>BLOQUE DE HORMIGON PARA ANCLA, CON AGUJERO DE 20MM, diametro de la base 400mm, altura de la parte cuilindrica 100mm, altura de la parte tronco conica 100mm, diametro de la base superior 150mm</t>
  </si>
  <si>
    <t>u</t>
  </si>
  <si>
    <t>Brazo de acero galvanizado, tubular, para tensor farol, 51 mm (2") de diám. x 1500 mm (59") de long., con accesorios de fijación</t>
  </si>
  <si>
    <t xml:space="preserve">Retensión preformada para cable de acero galvanizado de 9,5mm (3/8") </t>
  </si>
  <si>
    <t xml:space="preserve">Varilla de ancla de acero galvanizada, tuerca y arandela 16x1800 mm (5/8"x71") </t>
  </si>
  <si>
    <t xml:space="preserve">Guardacabo de acero galvanizado, para cable de acero 9,51mm (3/8") </t>
  </si>
  <si>
    <t xml:space="preserve">Abrazadera de acero galvanizado, pletina (3 pernos, 38 x 6 x 160 reforzada para montaje de transformador </t>
  </si>
  <si>
    <t>Abrazadera de acero galvanizado, pletina, simple (3 pernos), 38 x 4 x 140 - 160 mm (1 1/2 x 11/64 x 5 1/2 - 6 1/2")</t>
  </si>
  <si>
    <t>Abrazadera de acero galvanizado, pletina, simple (3 pernos), 38 x 4 x 160 - 190 mm (1 1/ 2 x 11/4 x 6 1/2 - 7 1/2")</t>
  </si>
  <si>
    <t>Abrazadera de acero galvanizado, pletina, doble (4 pernos), 38 x 4 x 140 - 160 mm (1 1/2 x 11/64 x 5 1/2 - 6 1/2")</t>
  </si>
  <si>
    <t>Abrazadera de acero galvanizado, pletina, doble (4 pernos), 38 x 4 x 160 - 190 mm (1 1/2 x 11/64 x 6 1/2 - 7 1/2")</t>
  </si>
  <si>
    <t>Bastidor (rack) de acero galvanizado, 1 vía, 38 x 4 mm (1 1/2 x 11/64") con Base</t>
  </si>
  <si>
    <t>Cruceta de acero galvanizado, perfil “L”, universal, 75 x 75 x 6 x 1200 mm (2 61/64 x 2 61/64 x 1/4)</t>
  </si>
  <si>
    <t>Cruceta de acero galvanizado, perfil “L”, universal, 75 x 75 x 6 x 1500 mm (2 61/64 x 2 61/64 x 1/4 )</t>
  </si>
  <si>
    <t>Cruceta de acero galvanizado, perfil “L”, universal, 75 x 75 x 6 x 2000 mm (2 61/64 x 2 61/64 x 1/4)</t>
  </si>
  <si>
    <t>Cruceta de acero galvanizado, universal, perfil “L” 75 x 75 x 6 x 2400 mm (2 61/64 x 261/64 x 1/4")</t>
  </si>
  <si>
    <t>Cruceta de acero galvanizado, universal, perfil “L” 75 x 75 x 6 x 4300 mm (2 61/64 x 261/64 x 1/4")</t>
  </si>
  <si>
    <t>Perno de ojo de acero galvanizado, 16 mm (5/8") de diám. x 254 mm (10") de long., con 4 tuercas, 2 arandelas planas y 2 de presión</t>
  </si>
  <si>
    <t>Perno punta de poste de acero galvanizado (tacho), 70 mm (2 3/4") de ancho x 450 mm (18") de long.</t>
  </si>
  <si>
    <t>Perno espiga (pin) corto de acero galvanizado, 19 mm (3/4") de diám. x 300 mm (12") de long.(35mm Diametro de la rosca para enroscar el aislador pin)</t>
  </si>
  <si>
    <t>Perno espiga (pin) tope de poste simple de acero galvanizado, 19 mm (3/4") de diám. x 450 mm (18") de long., con accesorios de sujeción</t>
  </si>
  <si>
    <t>Perno espiga (pin) tope de poste doble de acero galvanizado, 19 mm (3/4") de diám. x 450 mm (18") de long., con accesorios de sujeción</t>
  </si>
  <si>
    <t>Perno máquina de acero galvanizado, 16 mm (5/8") de diám. x 51 mm (2") de long., con tuerca, arandela plana y de presión</t>
  </si>
  <si>
    <t>Perno espárrago o de rosca corrida de acero galvanizado, 16 mm (5/8") de diám. X 300 mm (12") de long., con 4 tuercas, 2 arandelas planas y 2 de presión</t>
  </si>
  <si>
    <t>Perno espárrago o de rosca corrida de acero galvanizado, 16 mm (5/8") de diám. X 406 mm (16 ") de long., con 4 tuercas, 2 arandelas planas y 2 de presión</t>
  </si>
  <si>
    <t>Perno U de acero galvanizado, 16 mm (5/8") de diám. x 150 mm (6") de ancho dentro de la U, con 2 tuercas, 2 arandelas planas y 2 de presión</t>
  </si>
  <si>
    <t>Pie de amigo de acero, perfil "L" de 38x38x6x700mm</t>
  </si>
  <si>
    <t>Pie de amigo de acero, perfil "L" de 38x38x6x1500mm</t>
  </si>
  <si>
    <t>Pie de amigo de acero galvanizado, perfil "L" de 38x38x6x1800mm</t>
  </si>
  <si>
    <t>Poste circular de hormigón armado de 10 m, 400 kg</t>
  </si>
  <si>
    <t>Poste circular de hormigón armado  de 12 m, 500 kg</t>
  </si>
  <si>
    <t>Poste circular de hormigón armado de 14 m, 500 kg</t>
  </si>
  <si>
    <t>Poste circular de hormigón armado de 14 m, 700 kg</t>
  </si>
  <si>
    <t>Poste circular de hormigón armado 10 m, 2000 kg (autosoportante)</t>
  </si>
  <si>
    <t>Poste circular de hormigón armado 12 m, 2000 kg (autosoportante)</t>
  </si>
  <si>
    <t>Poste circular de hormigón armado 14 m, 2500 kg (autosoportante)</t>
  </si>
  <si>
    <t>Poste circular de plástico reforzado con fibra de vidrio, 10 m, 400 kg</t>
  </si>
  <si>
    <t>Poste circular de plástico reforzado con fibra de vidrio, 12 m, 500 kg</t>
  </si>
  <si>
    <t>Poste circular de plástico reforzado con fibra de vidrio, 10 m, 2000 kg  (Autosoportable)</t>
  </si>
  <si>
    <t>Poste circular de plástico reforzado con fibra de vidrio, 12 m, 2000 kg   (Autosoportable)</t>
  </si>
  <si>
    <t>Poste circular de plástico reforzado con fibra de vidrio, 14 m, 2000 kg   (Autosoportable)</t>
  </si>
  <si>
    <t>Poste circular de plástico reforzado con fibra de vidrio, 16m, 2000 kg   (Autosoportable)</t>
  </si>
  <si>
    <t>Tuerca de ojo ovalado de acero galvanizado, para perno de 16 mm (5/8") de diám.</t>
  </si>
  <si>
    <t>Aislador tipo espiga (pin), de porcelana, clase ANSI 56-1, 25 kV</t>
  </si>
  <si>
    <t>Aislador de suspensión, de porcelana, clase ANSI 52-1, 15 KV</t>
  </si>
  <si>
    <t xml:space="preserve">Aislador tipo suspensión, polímero ANSI DS - 28 (550 mm) </t>
  </si>
  <si>
    <t>Aislador de retenida, de porcelana, clase ANSI 54-2</t>
  </si>
  <si>
    <t>Aislador tipo rollo, de porcelana, clase ANSI 53-2, 0,25 kV</t>
  </si>
  <si>
    <t>Varilla de armar preformada para conductor de Al # 2</t>
  </si>
  <si>
    <t>Varilla de armar preformada para conductor de Al # 1/0</t>
  </si>
  <si>
    <t>Varilla de armar preformada para conductor de Al # 2/0</t>
  </si>
  <si>
    <t>Varilla de armar preformada para conductor de Al # 3/0</t>
  </si>
  <si>
    <t>Varilla de armar preformada para conductor de Al # 4/0</t>
  </si>
  <si>
    <t>Retención preformada para conductor de Al. No. 4 AWG</t>
  </si>
  <si>
    <t>Retención preformada para conductor de Al. No. 2 AWG</t>
  </si>
  <si>
    <t>Retención preformada para conductor de Al. No. 1/0 AWG</t>
  </si>
  <si>
    <t>Retención preformada para conductor de Al. No. 2/0 AWG</t>
  </si>
  <si>
    <t>Retención preformada para conductor de Al. No. 3/0 AWG</t>
  </si>
  <si>
    <t>Retención preformada para conductor de Al. No. 4/0 AWG</t>
  </si>
  <si>
    <t>m</t>
  </si>
  <si>
    <t>Caja de policarbonato para distribucion de acometidas - 150A - 8 salidas</t>
  </si>
  <si>
    <t>Conector de ranuras paralelas, aleación de Cu, 3-2/0 : 6-2/0 AWG</t>
  </si>
  <si>
    <t>Conector de ranuras paralelas, aleación de Cu, 1/0-4/0 : 6-4/0 AWG</t>
  </si>
  <si>
    <t>Conector de ranuras paralelas, aleación de Cu, 4/0-300 : 6-300 AWG</t>
  </si>
  <si>
    <t>Conector dentado estanco de 35 a 150 mm2 (2 - 3/0 AWG) cond. Principal desnudo y 4 a 35 mm2      ( 12 - 2 AWG) cond. Derivado</t>
  </si>
  <si>
    <t>Conductor desnudo sólido de Al, para ataduras, No. 4 AWG</t>
  </si>
  <si>
    <t xml:space="preserve">Conductor de aluminio desnudo  cableado ACSR  # 4 </t>
  </si>
  <si>
    <t>Conductor de aluminio desnudo  cableado ACSR  # 2</t>
  </si>
  <si>
    <t>Conductor de aluminio desnudo  cableado ACSR  # 1/0</t>
  </si>
  <si>
    <t>Conductor de aluminio desnudo  cableado ACSR  #  2/0</t>
  </si>
  <si>
    <t>Conductor de aluminio desnudo  cableado ACSR  #  3/0</t>
  </si>
  <si>
    <t>Conductor de aluminio desnudo  cableado ACSR  #  4/0</t>
  </si>
  <si>
    <t>Cable de Al desnudo cableado ACSR 26/7, No. 266,8 MCM, 33 hilos</t>
  </si>
  <si>
    <t>Cable de Al desnudo cableado ACSR 18/1, No. 336,4 MCM, 19 hilos</t>
  </si>
  <si>
    <t>Conductor preensamblado de Al 3 x 50 + 1 x 50 mm2, (Similar a: 3 x 1/0 + 1 x 1/0 AWG)</t>
  </si>
  <si>
    <t>Conductor preensamblado de Al 3 x 70 + 1 x 50 mm2, (Similar a: 3 x 2/0 + 1 x 1/0 AWG)</t>
  </si>
  <si>
    <t>Conductor preensamblado de Al 3 x 95 + 1 x 50 mm2, (Similar a: 3 x 3/0 + 1 x 1/0 AWG)</t>
  </si>
  <si>
    <t>Conductor preensamblado de Al 2 x 35 + 1 x 50 mm2 (Similar a: 2 x 2 + 1 x 1/0 AWG)</t>
  </si>
  <si>
    <t>Conductor preensamblado de Al 2 x 50 + 1 x 50 mm2 (Similar a: 2 x 1/0 + 1 x 1/0 AWG)</t>
  </si>
  <si>
    <t>Conductor preensamblado de Al 2 x 70 + 1 x 50 mm2 (Similar a: 2 x 2/0 + 1 x 1/0 AWG)</t>
  </si>
  <si>
    <t>Conductor preensamblado de Al 2 x 95 + 1 x 50 mm2, (Similar a: 2 x 3/0 + 1 x 1/0 AWG) 85mm2</t>
  </si>
  <si>
    <t>Grapa angular apernada de aleación de Al 5,08 - 15,75 mm (6 - 4/0 AWG)</t>
  </si>
  <si>
    <t>Grapa angular apernada de aleación de Al 10,16 - 21,59 mm  (1/0 - 477 MCM)</t>
  </si>
  <si>
    <t>Grapa angular apernada de aleación de Al 12,7 - 26,42 mm, (3/0 - 636 MCM)</t>
  </si>
  <si>
    <t>Grapa terminal apernada tipo pistola, de aleación de Al 4 - 3/0 Conductor ACSR</t>
  </si>
  <si>
    <t>Grapa terminal apernada tipo pistola, de aleación de Al 4 - 1/0 Conductor ACSR</t>
  </si>
  <si>
    <t>Grapa terminal apernada tipo pistola, de aleación de Al 3/0 - 556,6 (18/1) Conductor ACSR</t>
  </si>
  <si>
    <t>PROTECTOR PLASTICO  PUNTA DE CABLE DE SECCION 50MM2 (#1/0*AWG)(PC50)</t>
  </si>
  <si>
    <t>Precinto plástico de 7 mm de ancho x 1,8 mm de esp. x 350 mm de long.</t>
  </si>
  <si>
    <t xml:space="preserve">Tensor mecanico con perno de ojo, perno con grillete y tuerca de seguridad </t>
  </si>
  <si>
    <t xml:space="preserve">Pararrayo clase distribución polimérico, óxido metálico 10kV, con desconectador </t>
  </si>
  <si>
    <t>Seccionador tipo abierto, clase 15 kV, 100 A</t>
  </si>
  <si>
    <t>Seccionador tipo abierto, clase 15 kV, 200 A</t>
  </si>
  <si>
    <t>Seccionador  tipo abierto, clase 15 kV, 100 A, con dispositivo rompearco</t>
  </si>
  <si>
    <t>Seccionador  tipo abierto, clase 15 kV, 200 A, con dispositivo rompearco</t>
  </si>
  <si>
    <t>Grapa de aleación de AL en caliente , derivación para línea en caliente, 6 a 2/0</t>
  </si>
  <si>
    <t>Grapa de aleación de AL en caliente , derivación para línea en caliente, 2 a 4/0</t>
  </si>
  <si>
    <t>Grapa de aleación AL  en caliente , derivación para línea en caliente, 4/0 a 250 MCM</t>
  </si>
  <si>
    <t>Conductor de Cu, aislado PVC 600V, Tipo THHN, No. 6 AWG, 7 hilos</t>
  </si>
  <si>
    <t>Conductor de Cu, aislado PVC 600V, Tipo THHN, No. 4 AWG, 7 hilos</t>
  </si>
  <si>
    <t>Conductor de Cu, aislado PVC 600V, Tipo THHN, No. 2 AWG, 19 hilos</t>
  </si>
  <si>
    <t>Conductor de Cu, aislado PVC 600V, Tipo THHN, No. 1/0 AWG, 19 hilos</t>
  </si>
  <si>
    <t>Conductor de Cu, aislado PVC 600V, Tipo THHN, No. 2/0 AWG, 19 hilos</t>
  </si>
  <si>
    <t>Conductor de Cu, aislado PVC 600V, Tipo THHN, No. 3/0 AWG, 19 hilos</t>
  </si>
  <si>
    <t>Conductor de Cu, aislado PVC 600V, Tipo THHN, No. 4/0 AWG, 19 hilos</t>
  </si>
  <si>
    <t>Cable de Cu, desnudo, cableado suave, 8 AWG, 7 hilos</t>
  </si>
  <si>
    <t>Cable de Cu, desnudo, cableado suave, 6 AWG, 7 hilos</t>
  </si>
  <si>
    <t>Cable de Cu, desnudo, cableado suave, 4 AWG, 7 hilos</t>
  </si>
  <si>
    <t>Cable de Cu, desnudo, cableado suave, 2 AWG, 19 hilos</t>
  </si>
  <si>
    <t>Tirafusible cabeza removible, tipo H, 1 A</t>
  </si>
  <si>
    <t>Tirafusible cabeza removible, tipo H, 3 A</t>
  </si>
  <si>
    <t>Tirafusible cabeza removible, tipo H, 5 A</t>
  </si>
  <si>
    <t>Tirafusible cabeza removible, tipo H, 6 A</t>
  </si>
  <si>
    <t>Tirafusible cabeza removible, tipo H, 8 A</t>
  </si>
  <si>
    <t>Tirafusible cabeza removible, tipo H, 10 A</t>
  </si>
  <si>
    <t>Tirafusible cabeza removible, tipo K, 15A</t>
  </si>
  <si>
    <t>Tirafusible cabeza removible, tipo K, 20A</t>
  </si>
  <si>
    <t>Tirafusible cabeza removible, tipo K, 25A</t>
  </si>
  <si>
    <t>Tirafusible cabeza removible, tipo K, 30A</t>
  </si>
  <si>
    <t>Tirafusible cabeza removible, tipo K, 40A</t>
  </si>
  <si>
    <t>Tirafusible cabeza removible, tipo K, 50A</t>
  </si>
  <si>
    <t>Tirafusible cabeza removible, tipo K,  60A</t>
  </si>
  <si>
    <t>Tirafusible cabeza removible, tipo K, 65A</t>
  </si>
  <si>
    <t>Tirafusible cabeza removible, tipo K, 70A</t>
  </si>
  <si>
    <t>Tirafusible cabeza removible, tipo K, 80A</t>
  </si>
  <si>
    <t>Tirafusible cabeza removible, tipo K, 100A</t>
  </si>
  <si>
    <t>Tirafusible cabeza removible, tipo K, 125A</t>
  </si>
  <si>
    <t>Tirafusible cabeza removible, tipo K, 140A</t>
  </si>
  <si>
    <t>Tirafusible cabeza removible, tipo K, 150A</t>
  </si>
  <si>
    <t>Tirafusible cabeza removible, tipo K, 200A</t>
  </si>
  <si>
    <t>EMPALME TUBULAR PREAISLADO P/COMPRESION P/CABLE CU/AL DE SECCION 50MM2</t>
  </si>
  <si>
    <t>EMPALME TUBULAR PREAISLADO P/COMPRESION P/CABLE CU/AL DE SECCION 52MM2 (DPB52)</t>
  </si>
  <si>
    <t>Conector dentado estanco, doble cuerpo, de 35 a 150 mm2 (2 AWG - 300 MCM) conductor principal y derivado</t>
  </si>
  <si>
    <t>Transformador monofásico autoprotegido  5 KVA, 13200 GRdY / 7620 V - 120 /240 V</t>
  </si>
  <si>
    <t>Transformador monofásico autoprotegido 10 KVA, 13200 GRdY / 7620 V - 120 /240 V</t>
  </si>
  <si>
    <t>Transformador monofásico autoprotegido 15 KVA, 13200 GRdY / 7620 V - 120 /240 V</t>
  </si>
  <si>
    <t>Transformador monofásico autoprotegido 25 KVA, 13200 GRdY / 7620 V - 120 /240 V</t>
  </si>
  <si>
    <t>Transformador monofásico autoprotegido 37,5 KVA, 13200 GRdY / 7620 V - 120 /240 V</t>
  </si>
  <si>
    <t>Transformador monofásico autoprotegido 50 KVA, 13200 GRdY / 7620 V - 120 /240 V</t>
  </si>
  <si>
    <t>Transformador monofásico autoprotegido 75 KVA, 13200 GRdY / 7620 V - 120 /240 V</t>
  </si>
  <si>
    <t>Varilla para puesta a tierra tipo copperweld, 16 mm (5/8") de diám. x 1800 mm (71") de long.</t>
  </si>
  <si>
    <t>Varilla para puesta a tierra tipo copperweld, 16 mm (5/8") de diám. x 1800 mm (71") de long., de alta camada</t>
  </si>
  <si>
    <t>Conector de Cu de (5/8") , para sistemas de puesta a tierra</t>
  </si>
  <si>
    <t>Conector de Cu a golpe de martillo para sistemas de puesta a tierra</t>
  </si>
  <si>
    <t>Luminaria con lámpara de alta presión Na de 100W potencia constante, con brazo para montaje en poste, 240/120V, autocontrolada</t>
  </si>
  <si>
    <t>Luminaria con lámpara de alta presión Na de 150W potencia constante, con brazo para montaje en poste, 240/120V, autocontrolada</t>
  </si>
  <si>
    <t>Luminaria con lámpara de alta presión Na de 250W doble nivel de potencia, con brazo para montaje en poste, 240/120V</t>
  </si>
  <si>
    <t>Luminaria con lámpara de alta presión Na de 400W doble nivel de potencia, con brazo para montaje en poste, 240/120V.</t>
  </si>
  <si>
    <t>Conector dentado simple, principal 10 a 95 mm2 (6 - 3/0 AWG), deribado a 1,5 - 10 mm2 (16-6AWG)</t>
  </si>
  <si>
    <t xml:space="preserve">Portafusible áereo encapsulado, fusible neozed </t>
  </si>
  <si>
    <t>Cartucho fusible neozed 63 Amp</t>
  </si>
  <si>
    <t xml:space="preserve">Kit de Acometida 240 V (kit 240v individual en funda con 6 amarras de plastico y 2 de acero inoxidable) </t>
  </si>
  <si>
    <t>Cable Antihurto de Al, AA-8000, cableado, 600 V, XLPE, 3x6 AWG, 7 hilos, chaqueta XLPE</t>
  </si>
  <si>
    <t>Cable Antihurto de Al, AA-8000, cableado, 600 V, XLPE, 3x4 AWG, 7 hilos, chaqueta XLPE</t>
  </si>
  <si>
    <t>Caja de policarbonato para proteccion de medidor con Riel DIN 400x220x125 mm</t>
  </si>
  <si>
    <t>Interruptor Termomagnetico Riel DIM 63A 2 Polos</t>
  </si>
  <si>
    <t>Taco F6</t>
  </si>
  <si>
    <t>Taco F10</t>
  </si>
  <si>
    <t>Tornillo T/P 1x8</t>
  </si>
  <si>
    <t>Tornillo T/P 2x14</t>
  </si>
  <si>
    <t>Clavo de acero de 1 1/2" con arandela, tipo HILTI</t>
  </si>
  <si>
    <t>Tubo 1/2" conduit  EMT para instalaciones electricas</t>
  </si>
  <si>
    <t xml:space="preserve">Conector EMT 1/2" </t>
  </si>
  <si>
    <t>Grapa EMT 1/2"</t>
  </si>
  <si>
    <t>Medidor electronico Bifasico con display, 2F-3h, kWh, kVARh, kW, clase 100, tipo bornera</t>
  </si>
  <si>
    <t>SUBTOTAL MATERIALES</t>
  </si>
  <si>
    <t>B</t>
  </si>
  <si>
    <t>MANO DE OBRA</t>
  </si>
  <si>
    <t xml:space="preserve">DESBROCE ZONA CON ALTA VEGETACIÓN </t>
  </si>
  <si>
    <t>km</t>
  </si>
  <si>
    <t xml:space="preserve">DESBROCE ZONA  CON  POCA VEGETACIÓN </t>
  </si>
  <si>
    <t xml:space="preserve">APERTURA DE TROCHA ZONA CON ALTA VEGETACIÓN </t>
  </si>
  <si>
    <t xml:space="preserve">APERTURA DE TROCHA ZONA  CON  POCA VEGETACIÓN </t>
  </si>
  <si>
    <t>APERTURA DE FRANJA DE SERVIDUMBRE EN LINEAS DE DISTRIBUCION ZONA CON ALTA VEGETACIÓN (10 metros de ancho)</t>
  </si>
  <si>
    <t>APERTURA DE FRANJA DE SERVIDUMBRE EN LINEAS DE DISTRIBUCION ZONA CON POCA VEGETACIÓN (10 metros de ancho)</t>
  </si>
  <si>
    <t>REPLANTEO (Urbano marginal) Se reconocerá por km de red replanteada, incluyendo tramos que contengan MT, BT o MT-BT.</t>
  </si>
  <si>
    <t>EXCAVACION PARA POSTES TERRENO ROCOSO</t>
  </si>
  <si>
    <t>EXCAVACION PARA POSTES TERRENO ESPECIAL (DINAMITA)</t>
  </si>
  <si>
    <t>IZADO DE POSTES H.A. DE 9 a 12 M, CON GRUA</t>
  </si>
  <si>
    <t>IZADO DE POSTES H.A. DE 14 M, CON GRUA</t>
  </si>
  <si>
    <t>RETIRO DE POSTES H.A. DE 9 a 12 M, CON GRUA</t>
  </si>
  <si>
    <t>RETIRO DE POSTES H.A. DE 14 M, CON GRUA</t>
  </si>
  <si>
    <t>RETIRO DE POSTES 9M-12M  H.A. A MANO</t>
  </si>
  <si>
    <t>RETIRO DE POSTES 14M  H.A. A MANO</t>
  </si>
  <si>
    <t xml:space="preserve">RETIRO DE POSTE PLASTICO REFORZADO CON FIBRA DE VIDRIO DE 10 a 12 M, A MANO </t>
  </si>
  <si>
    <t>MONTAJE DE ANCLA PARA TENSOR</t>
  </si>
  <si>
    <t>INSTALACIÓN DE TENSORES TAD-OTS , A TIERRA SIMPLE    (INST. CABLE TENSOR Y ACCESORIOS) baja tensión</t>
  </si>
  <si>
    <t>INSTALACIÓN DE TENSORES TAT-OTS , A TIERRA SIMPLE    (INST. CABLE TENSOR Y ACCESORIOS) media tensión</t>
  </si>
  <si>
    <t>INSTALACIÓN DE TENSORES  OTD, A TIERRA DOBLE    (INST. CABLE TENSOR Y ACCESORIOS)</t>
  </si>
  <si>
    <t>INSTALACIÓN DE TENSORES  OFD, FAROL  DOBLE  (INST. CABLE TENSOR Y ACCESORIOS)</t>
  </si>
  <si>
    <t>INSTALACIÓN DE TENSORES  OPS, POSTE  A POSTE  SIMPLE (INST. CABLE TENSOR Y ACCESORIOS) baja tensión</t>
  </si>
  <si>
    <t>INSTALACIÓN DE TENSORES  OPS, POSTE  A POSTE  SIMPLE (INST. CABLE TENSOR Y ACCESORIOS) media tensión</t>
  </si>
  <si>
    <t>INSTALACIÓN DE TENSORES  OPD,  POSTE A POSTE DOBLE  (INST. CABLE TENSOR Y ACCESORIOS)</t>
  </si>
  <si>
    <t>INSTALACIÓN DE TENSORES  OVS,  EN V A TIERRA - SIMPLE  (INST. CABLE TENSOR Y ACCESORIOS)</t>
  </si>
  <si>
    <t>INSTALACIÓN DE TENSORES  OSS,  POS A POSTE EN V SIMPLE  (INST. CABLE TENSOR Y ACCESORIOS)</t>
  </si>
  <si>
    <t>RETIRO DE TENSORES OTS , A TIERRA SIMPLE   BT</t>
  </si>
  <si>
    <t>RETIRO DE TENSORES OTS , A TIERRA SIMPLE   MT</t>
  </si>
  <si>
    <t xml:space="preserve">RETIRO DE TENSORES  OTD, A TIERRA DOBLE   </t>
  </si>
  <si>
    <t xml:space="preserve">RETIRO DE TENSORES  OFS, FAROL  SIMPLE    </t>
  </si>
  <si>
    <t xml:space="preserve">RETIRO DE TENSORES  OFD, FAROL  DOBLE  </t>
  </si>
  <si>
    <t>RETIRO DE TENSORES  OPS, POSTE  A POSTE  SIMPLE BT</t>
  </si>
  <si>
    <t>RETIRO DE TENSORES  OPS, POSTE  A POSTE  SIMPLE MT</t>
  </si>
  <si>
    <t xml:space="preserve">RETIRO DE TENSORES  OPD,  POSTE A POSTE DOBLE </t>
  </si>
  <si>
    <t xml:space="preserve">RETIRO DE TENSORES  OVS,  EN V A TIERRA - SIMPLE  </t>
  </si>
  <si>
    <t xml:space="preserve">RETIRO DE TENSORES  OSS,  POS A POSTE EN V SIMPLE </t>
  </si>
  <si>
    <t>INSTALACION DE ESTRUCTURA TIPO  1EP</t>
  </si>
  <si>
    <t>INSTALACION DE ESTRUCTURA TIPO 1ER</t>
  </si>
  <si>
    <t>INSTALACION DE ESTRUCTURA TIPO 1ED</t>
  </si>
  <si>
    <t>INSTALACION DE ESTRUCTURA TIPO 2EP</t>
  </si>
  <si>
    <t>INSTALACION DE ESTRUCTURA TIPO 2ER</t>
  </si>
  <si>
    <t>INSTALACION DE ESTRUCTURA TIPO 2ED</t>
  </si>
  <si>
    <t>INSTALACION DE ESTRUCTURA TIPO 3EP</t>
  </si>
  <si>
    <t>INSTALACION DE ESTRUCTURA TIPO 3ER</t>
  </si>
  <si>
    <t>INSTALACION DE ESTRUCTURA TIPO 3ED</t>
  </si>
  <si>
    <t>INSTALACION DE ESTRUCTURA TIPO 4EP</t>
  </si>
  <si>
    <t>INSTALACION DE ESTRUCTURA TIPO 4ER</t>
  </si>
  <si>
    <t>INSTALACION DE ESTRUCTURA TIPO 4ED</t>
  </si>
  <si>
    <t>RETIRO DE ESTRUCTURA TIPO  1EP</t>
  </si>
  <si>
    <t>RETIRO DE ESTRUCTURA TIPO 1ER</t>
  </si>
  <si>
    <t>RETIRO DE ESTRUCTURA TIPO 1ED</t>
  </si>
  <si>
    <t>RETIRO DE ESTRUCTURA TIPO 2EP</t>
  </si>
  <si>
    <t>RETIRO DE ESTRUCTURA TIPO 2ER</t>
  </si>
  <si>
    <t>RETIRO DE ESTRUCTURA TIPO 2ED</t>
  </si>
  <si>
    <t>RETIRO DE ESTRUCTURA TIPO 3EP</t>
  </si>
  <si>
    <t>RETIRO DE ESTRUCTURA TIPO 3ER</t>
  </si>
  <si>
    <t>RETIRO DE ESTRUCTURA TIPO 3ED</t>
  </si>
  <si>
    <t>RETIRO DE ESTRUCTURA TIPO 4EP</t>
  </si>
  <si>
    <t>RETIRO DE ESTRUCTURA TIPO 4ER</t>
  </si>
  <si>
    <t>RETIRO DE ESTRUCTURA TIPO 4ED</t>
  </si>
  <si>
    <t>INSTALACION DE ESTRUCTURA RED PREENSAMBLADA TIPO  IPP3 (PASANTE O TANGENTE CON 3 CONDUCTORES)</t>
  </si>
  <si>
    <t>INSTALACION DE ESTRUCTURA RED PREENSAMBLADA TIPO IPA3 (ANGULAR CON TRES CONDUCTORES)</t>
  </si>
  <si>
    <t>INSTALACION DE ESTRUCTURA RED PREENSAMBLADA TIPO IPR3 (RETENSIÓN O TERMINAL, CON 3 CONDUCTORES)</t>
  </si>
  <si>
    <t>INSTALACION DE ESTRUCTURA RED PREENSAMBLADA TIPO IPD3 (DOBLE RETENCIÓN O DOBLE TERMINAL, CON 3 CONDUCTORES)</t>
  </si>
  <si>
    <t>RETIRO DE ESTRUCTURA RED PREENSAMBLADA TIPO  IPP3 (PASANTE O TANGENTE CON 3 CONDUCTORES)</t>
  </si>
  <si>
    <t>RETIRO DE ESTRUCTURA RED PREENSAMBLADA TIPO IPA3 (ANGULAR CON TRES CONDUCTORES)</t>
  </si>
  <si>
    <t>RETIRO DE ESTRUCTURA RED PREENSAMBLADA TIPO IPR3 (RETENSIÓN O TERMINAL, CON 3 CONDUCTORES)</t>
  </si>
  <si>
    <t>RETIRO DE ESTRUCTURA RED PREENSAMBLADA TIPO IPD3 (DOBLE RETENCIÓN O DOBLE TERMINAL, CON 3 CONDUCTORES)</t>
  </si>
  <si>
    <t>INSTALACION DE ESTRUCTURA 1CP</t>
  </si>
  <si>
    <t>INSTALACION DE ESTRUCTURA 1CA</t>
  </si>
  <si>
    <t>INSTALACION DE ESTRUCTURA 1CR</t>
  </si>
  <si>
    <t>INSTALACION DE ESTRUCTURA 1CD</t>
  </si>
  <si>
    <t>INSTALACION DE ESTRUCTURA 1BA</t>
  </si>
  <si>
    <t>INSTALACION DE ESTRUCTURA 1BD</t>
  </si>
  <si>
    <t>INSTALACION DE ESTRUCTURA 1VP</t>
  </si>
  <si>
    <t>INSTALACION DE ESTRUCTURA 1VA</t>
  </si>
  <si>
    <t>INSTALACION DE ESTRUCTURA 1VR</t>
  </si>
  <si>
    <t>INSTALACION DE ESTRUCTURA  1VD</t>
  </si>
  <si>
    <t>RETIRO DE ESTRUCTURA 1CP</t>
  </si>
  <si>
    <t>RETIRO DE ESTRUCTURA 1CA</t>
  </si>
  <si>
    <t>RETIRO DE ESTRUCTURA 1CR</t>
  </si>
  <si>
    <t>RETIRO DE ESTRUCTURA 1CD</t>
  </si>
  <si>
    <t>RETIRO DE ESTRUCTURA 1BA</t>
  </si>
  <si>
    <t>RETIRO DE ESTRUCTURA 1BD</t>
  </si>
  <si>
    <t>RETIRO DE ESTRUCTURA 1VP</t>
  </si>
  <si>
    <t>RETIRO DE ESTRUCTURA 1VA</t>
  </si>
  <si>
    <t>RETIRO DE ESTRUCTURA 1VR</t>
  </si>
  <si>
    <t>RETIRO DE ESTRUCTURA  1VD</t>
  </si>
  <si>
    <t>INSTALACION DE ESTRUCTURA TIPO 3CP</t>
  </si>
  <si>
    <t>INSTALACION DE ESTRUCTURA TIPO 3CA</t>
  </si>
  <si>
    <t>INSTALACION DE ESTRUCTURA TIPO 3CR</t>
  </si>
  <si>
    <t>INSTALACION DE ESTRUCTURA TIPO 3CD</t>
  </si>
  <si>
    <t>INSTALACION DE ESTRUCTURA TIPO 3VP</t>
  </si>
  <si>
    <t>INSTALACION DE ESTRUCTURA TIPO 3VA</t>
  </si>
  <si>
    <t>INSTALACION DE ESTRUCTURA TIPO 3VR</t>
  </si>
  <si>
    <t>INSTALACION DE ESTRUCTURA TIPO 3VD</t>
  </si>
  <si>
    <t>INSTALACION DE ESTRUCTURA TIPO 3SP</t>
  </si>
  <si>
    <t>INSTALACION DE ESTRUCTURA TIPO 3SA</t>
  </si>
  <si>
    <t>INSTALACION DE ESTRUCTURA TIPO 3SR</t>
  </si>
  <si>
    <t>INSTALACION DE ESTRUCTURA TIPO 3HR</t>
  </si>
  <si>
    <t>INSTALACION DE ESTRUCTURA TIPO 3SD</t>
  </si>
  <si>
    <t>INSTALACION DE ESTRUCTURA TIPO 3HD</t>
  </si>
  <si>
    <t>INSTALACION DE ESTRUCTURA TIPO 3BA</t>
  </si>
  <si>
    <t>INSTALACION DE ESTRUCTURA TIPO 3BD</t>
  </si>
  <si>
    <t>RETIRO DE ESTRUCTURA TIPO 3CP</t>
  </si>
  <si>
    <t>RETIRO DE ESTRUCTURA TIPO 3CA</t>
  </si>
  <si>
    <t>RETIRO DE ESTRUCTURA TIPO 3CR</t>
  </si>
  <si>
    <t>RETIRO DE ESTRUCTURA TIPO 3CD</t>
  </si>
  <si>
    <t>RETIRO DE ESTRUCTURA TIPO 3VP</t>
  </si>
  <si>
    <t>RETIRO DE ESTRUCTURA TIPO 3VA</t>
  </si>
  <si>
    <t>RETIRO DE ESTRUCTURA TIPO 3VR</t>
  </si>
  <si>
    <t>RETIRO DE ESTRUCTURA TIPO 3VD</t>
  </si>
  <si>
    <t>RETIRO DE ESTRUCTURA TIPO 3SP</t>
  </si>
  <si>
    <t>RETIRO DE ESTRUCTURA TIPO 3SA</t>
  </si>
  <si>
    <t>RETIRO DE ESTRUCTURA TIPO 3SR</t>
  </si>
  <si>
    <t>RETIRO DE ESTRUCTURA TIPO 3HR</t>
  </si>
  <si>
    <t>RETIRO DE ESTRUCTURA TIPO 3SD</t>
  </si>
  <si>
    <t>RETIRO DE ESTRUCTURA TIPO 3HD</t>
  </si>
  <si>
    <t>RETIRO DE ESTRUCTURA TIPO 3BA</t>
  </si>
  <si>
    <t>RETIRO DE ESTRUCTURA TIPO 3BD</t>
  </si>
  <si>
    <t>TENDIDO, REGULADO Y AMARRE DE CONDUCTOR  # 4 AWG.</t>
  </si>
  <si>
    <t>TENDIDO, REGULADO Y AMARRE DE CONDUCTOR  # 2 AWG.</t>
  </si>
  <si>
    <t>TENDIDO, REGULADO Y AMARRE DE CONDUCTOR  # 1/0 AWG.</t>
  </si>
  <si>
    <t>TENDIDO, REGULADO Y AMARRE DE CONDUCTOR  # 2/0 AWG.</t>
  </si>
  <si>
    <t>TENDIDO, REGULADO Y AMARRE DE CONDUCTOR  # 3/0 AWG.</t>
  </si>
  <si>
    <t>TENDIDO, REGULADO Y AMARRE DE CONDUCTOR  # 4/0 AWG.</t>
  </si>
  <si>
    <t xml:space="preserve">TENDIDO, REGULADO Y AMARRE DE CONDUCTOR AWG 266 MCM </t>
  </si>
  <si>
    <t xml:space="preserve">TENDIDO, REGULADO Y AMARRE DE CONDUCTOR AWG 300 MCM </t>
  </si>
  <si>
    <t xml:space="preserve">TENDIDO, REGULADO Y AMARRE DE CONDUCTOR AWG 350 MCM </t>
  </si>
  <si>
    <t>RETIRO DE CONDUCTOR  # 4 AWG.</t>
  </si>
  <si>
    <t>RETIRO DE CONDUCTOR  # 2 AWG.</t>
  </si>
  <si>
    <t>RETIRO DE CONDUCTOR  # 1/0 AWG.</t>
  </si>
  <si>
    <t>RETIRO DE CONDUCTOR  # 2/0 AWG.</t>
  </si>
  <si>
    <t>RETIRO DE CONDUCTOR  # 3/0 AWG.</t>
  </si>
  <si>
    <t>RETIRO DE CONDUCTOR  # 4/0 AWG.</t>
  </si>
  <si>
    <t xml:space="preserve">RETIRO DE CONDUCTOR AWG 266 MCM </t>
  </si>
  <si>
    <t xml:space="preserve">RETIRO DE CONDUCTOR AWG 300 MCM </t>
  </si>
  <si>
    <t xml:space="preserve">RETIRO DE CONDUCTOR AWG 350 MCM </t>
  </si>
  <si>
    <t xml:space="preserve">TENDIDO Y REGULADO DE CABLE PREENSAMBLADO 3X50+ 1X50 mm, 1/0 </t>
  </si>
  <si>
    <t>TENDIDO Y REGULADO DE CABLE PREENSAMBLADO 2X50+1X50 mm, 1/0</t>
  </si>
  <si>
    <t>TENDIDO Y REGULADO DE CABLE PREENSAMBLADO 3X75+1X75 mm, 2/0</t>
  </si>
  <si>
    <t>TENDIDO Y REGULADO DE CABLE PREENSAMBLADO 2X75+1X75 mm, 2/0</t>
  </si>
  <si>
    <t xml:space="preserve">RETIRO Y REBOBINADO DE CABLE PREENSAMBLADO 3X50+ 1X50 mm, 1/0 </t>
  </si>
  <si>
    <t>RETIRO Y REBOBINADO DE CABLE PREENSAMBLADO 2X50+1X50 mm, 1/0</t>
  </si>
  <si>
    <t>RETIRO Y REBOBINADO DE CABLE PREENSAMBLADO 3X75+1X75 mm, 2/0</t>
  </si>
  <si>
    <t>RETIRO Y REBOBINADO DE CABLE PREENSAMBLADO 2X75+1X75 mm, 2/0</t>
  </si>
  <si>
    <t>RETIRO DE SECCIONAMIENTO 1F</t>
  </si>
  <si>
    <t>RETIRO DE SECCIONAMIENTO 3F</t>
  </si>
  <si>
    <t>Retiro y desconexión Seccionador tipo TANDEN de cobre (15 kV)  de 600 hasta 1200 A, con barra</t>
  </si>
  <si>
    <t>INSTALACIÓN DE PARARRAYO 1F</t>
  </si>
  <si>
    <t>INSTALACIÓN DE PARARRAYO 3F</t>
  </si>
  <si>
    <t>RETIRO DE PARARRAYO 1F</t>
  </si>
  <si>
    <t>RETIRO DE PARARRAYO 3F</t>
  </si>
  <si>
    <t>INSTALACIÓN DE PUESTA A TIERRA (RED PREENSAMBLADA O TRANSFORMADOR)</t>
  </si>
  <si>
    <t>INSTALACION DE TRANSFORMADOR MONOFASICO, SECCIONAMIENTO, BAJANTE Y PUESTA A TIERRA ( HASTA 25 KVA)</t>
  </si>
  <si>
    <t>INSTALACION DE TRANSFORMADOR MONOFASICO, SECCIONAMIENTO, BAJANTE Y PUESTA A TIERRA ( DE 37,5 HASTA 75 KVA)</t>
  </si>
  <si>
    <t>RETIRO DE TRANSFORMADOR MONOFASICO, SECCIONAMIENTO, BAJANTE Y PUESTA A TIERRA ( HASTA 25 KVA)</t>
  </si>
  <si>
    <t>RETIRO DE TRANSFORMADOR MONOFASICO, SECCIONAMIENTO, BAJANTE Y PUESTA A TIERRA ( DE 37,5 HASTA 75 KVA)</t>
  </si>
  <si>
    <t>INSTALACIÓN DE LUMINARIAS HASTA 150W</t>
  </si>
  <si>
    <t>INSTALACIÓN DE LUMINARIAS 250W</t>
  </si>
  <si>
    <t>INSTALACIÓN DE LUMINARIAS 400W</t>
  </si>
  <si>
    <t>INSTALACIÓN DE LUMINARIAS 400W (Con carro canasta)</t>
  </si>
  <si>
    <t>RETIRO DE LUMINARIAS HASTA 150W</t>
  </si>
  <si>
    <t>RETIRO DE LUMINARIAS 250W</t>
  </si>
  <si>
    <t>RETIRO DE LUMINARIAS 400W</t>
  </si>
  <si>
    <t>RETIRO DE LUMINARIAS 400W (Con carro canasta)</t>
  </si>
  <si>
    <t>EMPALME PREENSAMBLADO 4 CONDUCTORES  (DERIVACIONES)</t>
  </si>
  <si>
    <t>EMPALME PREENSAMBLADO 3 CONDUCTORES  (DERIVACIONES)</t>
  </si>
  <si>
    <t>EMPALME PREENSAMBLADO 2 CONDUCTORES (DERIVACIONES)</t>
  </si>
  <si>
    <t>VINCULACIÓN PREENSAMBLADO 4 CONDUCTORES (CRUCE AEREO)</t>
  </si>
  <si>
    <t>VINCULACIÓN PREENSAMBLADO 3 CONDUCTORES (CRUCE AEREO)</t>
  </si>
  <si>
    <t>VINCULACIÓN PREENSAMBLADO 2 CONDUCTORES (CRUCE AEREO)</t>
  </si>
  <si>
    <t>Retiro de medidor (zona urbana)</t>
  </si>
  <si>
    <t>Retiro de medidor (zona rural)</t>
  </si>
  <si>
    <t>Retiro de acometida convencional o preensamblada (zona urbana)</t>
  </si>
  <si>
    <t>SUBTOTAL DE MANO DE OBRA</t>
  </si>
  <si>
    <t>C</t>
  </si>
  <si>
    <t>TRANSPORTE</t>
  </si>
  <si>
    <t>CARGA, TRANSPORTE Y DESCARGA DE POSTES H.A. 9 A 12 M</t>
  </si>
  <si>
    <t>CARGA, TRANSPORTE Y DESCARGA DE POSTES H.A. 14 M</t>
  </si>
  <si>
    <t>CARGA, TRANSPORTE Y DESCARGA DE POSTES DE FIBRA DE VIDRIO</t>
  </si>
  <si>
    <t>CARGA, TRANSPORTE Y DESCARGA DE POSTES . 9 A 14 M, EN GABARRA</t>
  </si>
  <si>
    <t xml:space="preserve">CARGA, TRANSPORTE Y DESCARGA DE POSTES DE FIBRA DE VIDRIO FLUVIAL EN LANCHA O CANOA </t>
  </si>
  <si>
    <t>TRANSPORTE DE MATERIALES (se determinará en función del volumen de materiales y ubicación del sector)</t>
  </si>
  <si>
    <t>TRANSPORTE DE MANO DE OBRA (Costo mano de obra * factor distancia)</t>
  </si>
  <si>
    <t>SUBTOTAL DE TRANSPORTE</t>
  </si>
  <si>
    <t>D</t>
  </si>
  <si>
    <t xml:space="preserve">SUBTOTAL DE MATERIAL + MANO DE OBRA </t>
  </si>
  <si>
    <t>E</t>
  </si>
  <si>
    <t xml:space="preserve">SUBTOTAL DE TRANSPORTE </t>
  </si>
  <si>
    <t>F</t>
  </si>
  <si>
    <t>SUBTOTAL DE PROYECTO (D + E)</t>
  </si>
  <si>
    <t>G</t>
  </si>
  <si>
    <t>H</t>
  </si>
  <si>
    <t>TOTAL DEL PROYECTO (F + G + H)</t>
  </si>
  <si>
    <t>D1:     DISTANCIA AL PROYECTO EN KM                                                                                                                                                                                                                                                                                                   (distancia desde las bodegas del Sistema hasta el proyecto por carretera)</t>
  </si>
  <si>
    <t>D2:    DISTANCIA AL PROYECTO EN KM EN VIA NO CARROZABLE                                                                                                                                                                                                                                                                                                   (distancia desde la vía carrozable hasta el lugar más cercano del proyecto )</t>
  </si>
  <si>
    <r>
      <t xml:space="preserve">FACTOR DE DISTANCIA    </t>
    </r>
    <r>
      <rPr>
        <b/>
        <sz val="12"/>
        <rFont val="Arial Narrow"/>
        <family val="2"/>
      </rPr>
      <t xml:space="preserve">                                                                                                                                                                                                                                                                                                                                           (DISTANCIA EN KM/600)*(TOTAL MO)</t>
    </r>
  </si>
  <si>
    <t>Horquilla anclaje de acero galvanizado, 16 mm (5/8") de diám. x 75 mm (3") de long. (Eslabon "U" para sujeción)</t>
  </si>
  <si>
    <t>Grapa terminal apernada tipo pistola, de aleación de Al 2/0 - 336,4 (26/7) Conductor ACSR</t>
  </si>
  <si>
    <t>Conector tipo estanco, simple dentado, principal 16 a 95 mm2 (4-3/0 AWG) derivado 4 a 35 mm2 (12 a 2 AWG)</t>
  </si>
  <si>
    <t>APERTURA DE TROCHA ZONA EN TERRENO PANTANOZO</t>
  </si>
  <si>
    <t>REPLANTEO (Zona Rural terreno regular) Se reconocerá por km de red replanteada, incluyendo tramos que contengan MT, BT o MT-BT.</t>
  </si>
  <si>
    <t>REPLANTEO (Zona Rural terreno irregular) Se reconocerá por km de red replanteada, incluyendo tramos que contengan MT, BT o MT-BT.</t>
  </si>
  <si>
    <t xml:space="preserve">IZADO DE POSTES H.A. DE  9 a 12 M, H A  A MANO </t>
  </si>
  <si>
    <t>IZADO DE POSTES H.A. DE 14 M,  A  MANO</t>
  </si>
  <si>
    <t>MOVILIZACION A  SITIO DE  POSTES 9M-12M  H.A. A MANO</t>
  </si>
  <si>
    <t>MOVILIZACION  A SITIO DE POSTES 14M  H.A. A MANO</t>
  </si>
  <si>
    <t xml:space="preserve">IZADO DE POSTE PLASTICO REFORZADO CON FIBRA DE VIDRIO DE 10 a 12 M, A MANO </t>
  </si>
  <si>
    <t xml:space="preserve">IZADO DE POSTE PLASTICO REFORZADO CON FIBRA DE VIDRIO DE 14 M, A MANO </t>
  </si>
  <si>
    <t xml:space="preserve">MOVILIZACION A SITIO DE POSTE PLASTICO REFORZADO CON FIBRA DE VIDRIO DE 10 hasta  12 M, A MANO </t>
  </si>
  <si>
    <t xml:space="preserve">MOVILIZACION A SITIO  DE POSTE PLASTICO REFORZADO CON FIBRA DE VIDRIO DE 14 M, A MANO </t>
  </si>
  <si>
    <t xml:space="preserve">RETIRO DE POSTE PLASTICO REFORZADO CON FIBRA DE VIDRIO DE 14 M, A MANO </t>
  </si>
  <si>
    <t>Montaje y conexión Seccionador tipo TÁNDEM de cobre (15 kV)  de 600 hasta 1200 A, con barra monopolar</t>
  </si>
  <si>
    <t>Reconectador trifásico, incluye: Transformador de 1 KVA, bandeja y accesorios de montaje en poste o subestación; para 15.5KV (INCLUYE INTEGRACION)</t>
  </si>
  <si>
    <t>MONTAJE E INSTALACIÓN DE RECONECTADOR 3F, EMPALMES MANUALES</t>
  </si>
  <si>
    <t xml:space="preserve">MONTAJE  E  INSTALACIÓN  DE  TABLERO DE CONTROL DEL  RECONECTADOR </t>
  </si>
  <si>
    <t>EXCAVACION PARA POSTES O ANCLAS TERRENO NORMAL</t>
  </si>
  <si>
    <t>EXCAVACION PARA POSTES O ANCLAS TERRENO DURO</t>
  </si>
  <si>
    <t>INSTALACIÓN DE SECCIONAMIENTO 1F (con estribo)</t>
  </si>
  <si>
    <t>INSTALACIÓN DE SECCIONAMIENTO 3F  (con estribo)</t>
  </si>
  <si>
    <t>Ingreso de información sistema comercial</t>
  </si>
  <si>
    <t>Instalación sistema de medición (caja de policarbonato/módulo metálico con base socket + medidor + breaker de protección + acometida) - (zona urbana)</t>
  </si>
  <si>
    <t>Instalación sistema de medición (caja de policarbonato/módulo metálico con base socket + medidor + breaker de protección + acometida) - (zona rural concentrado)</t>
  </si>
  <si>
    <t>Reubicación sistema de medición (caja de policarbonato + medidor + breaker de protección + acometida) - (zona urbana)</t>
  </si>
  <si>
    <t>Reubicación sistema de medición (caja de policarbonato + medidor + breaker de protección + acometida) - (zona rural concentrado)</t>
  </si>
  <si>
    <t>Cambio de sistema de medición (caja de policarbonato o base socket + medidor + breaker de protección + acometida) - (zona rural concentrado)</t>
  </si>
  <si>
    <t>Cambio o Instalación de acometida convencional o antifraude (zona urbana)</t>
  </si>
  <si>
    <t>Cambio o Instalación de acometida convencional o antifraude (zona rural concentrado)</t>
  </si>
  <si>
    <t>Cambio de medidor y/o caja de policarbonato/módulo metálico existente - (zona urbana)</t>
  </si>
  <si>
    <t>Instalación puesta a tierra sistema de medición (tuberia metálica EMT 1/2"+cable de cobre #8 THHN+grapas metálicas de 1/2"+varilla Cu 1,8 mts+conector+taco#6+tornillo t/pato) (zona urbana) incluye RESANE</t>
  </si>
  <si>
    <t>Instalación puesta a tierra sistema de medición  (tuberia metálica EMT 1/2"+cable de cobre #8 THHN+grapas metálicas de 1/2"+varilla Cu 1,8 mts+conector+taco#6+tornillo t/pato) (zona rural concentrado) incluye RESANE</t>
  </si>
  <si>
    <t>Retiro de acometida convencional o preensamblada (zona rural concentrado)</t>
  </si>
  <si>
    <t>Cambio de sistema de medición (caja de policarbonato o base socket + medidor + breaker de protección + acometida) - (zona urbana)</t>
  </si>
  <si>
    <t xml:space="preserve">Retiro de sistema de medición (caja de policarbonato/módulo metálico con base socket + medidor + breaker de protección + acometida) - (zona urbana) </t>
  </si>
  <si>
    <t xml:space="preserve">Retiro de sistema de medición (caja de policarbonato/módulo metálico con base socket + medidor + breaker de protección + acometida) - (zona rura concentradol) </t>
  </si>
  <si>
    <t>Ingreso de Información al GIS</t>
  </si>
  <si>
    <t>Bastidor (rack) de acero galvanizado, 2 vías, 38 x 4 mm (1 1/2 x 11/64") con Base</t>
  </si>
  <si>
    <t>Bastidor (rack) de acero galvanizado, 3 vías, 38 x 4 mm (1 1/2 x 11/64") con Base</t>
  </si>
  <si>
    <t>Cable de acero galvanizado,  7 hilos, 9,51 mm (3/8"),  3155 kgf</t>
  </si>
  <si>
    <t>Conector de compesión tipo H 2-2, aleación de AL</t>
  </si>
  <si>
    <t>Conector de compesión tipo H 1/0-1/0,  aleación de AL</t>
  </si>
  <si>
    <t>Conector de compesión tipo H 2/0-2/0,  aleación de AL</t>
  </si>
  <si>
    <t>Conector de compesión tipo H 3/0-3/0,  aleación de AL</t>
  </si>
  <si>
    <t>Conector de compesión tipo H 4/0-4/0,  aleación de AL</t>
  </si>
  <si>
    <t>Conector de compesión tipo H 2-2/0,  aleación de AL</t>
  </si>
  <si>
    <t>Conector de compesión tipo H 1/0-4/0, aleación de AL</t>
  </si>
  <si>
    <t>Conector de compesión tipo H 4/0-477MCM,  aleación de AL</t>
  </si>
  <si>
    <t>Seccionador monopolar  tipo TANDEM de cobre (15 kV) 1200 A, con barra</t>
  </si>
  <si>
    <t>Seccionador monopolar tipoTANDEM de cobre (15 kV) 600 A, con barra</t>
  </si>
  <si>
    <t>Seccionador de Cuchilla, tipo abierto, clase 15 kV, 600 A</t>
  </si>
  <si>
    <t>Estribos de compresión, aleación de Cu y Sn,  2 AWG, derivación 2 sólido</t>
  </si>
  <si>
    <t>Estribos de compresión, aleación de Cu y Sn,  1/0 AWG, derivación 2 sólido</t>
  </si>
  <si>
    <t>Estribos de compresión, aleación de Cu y Sn,  2/0 AWG, derivación 2 sólido</t>
  </si>
  <si>
    <t>Estribos de compresión, aleación de Cu y Sn,  4/0 - 397 MCM, para derivación 2 sólido</t>
  </si>
  <si>
    <t>Estribos de compresión, aleación de Cu y Sn,  4/0 AWG, derivación 2 sólido</t>
  </si>
  <si>
    <t>Estribos de compresión, aleación de Cu y Sn, 2/0 - 4/0 AWG, derivación 2 sólido</t>
  </si>
  <si>
    <t>Estribos de compresión, aleación de Cu y Sn, 336.4 ACSR, derivación 2 sólido</t>
  </si>
  <si>
    <t>Suelta exotermica 90 gramos</t>
  </si>
  <si>
    <t xml:space="preserve">Conductor concentrico Cu. # 3x14 AWG  </t>
  </si>
  <si>
    <t xml:space="preserve">Derivador termoplástico de cable concentrico </t>
  </si>
  <si>
    <t>Pinza termoplástica para acometida</t>
  </si>
  <si>
    <t xml:space="preserve">Mensula termoplástica de retención para cable </t>
  </si>
  <si>
    <t xml:space="preserve">Mensula termoplástica de retención para fachada </t>
  </si>
  <si>
    <t>Tubo de acero galvanizado de 3" (76 mm) diametro, 3 mm de espesor, 6 m de largo</t>
  </si>
  <si>
    <t>Caja de PVC 150x150x70 mm (para empalme entre medidor e instalacion interna)</t>
  </si>
  <si>
    <t>Retiro de caja de distribución (zona rural concentrada)</t>
  </si>
  <si>
    <t>Retiro de caja de distribución (zona urbana)</t>
  </si>
  <si>
    <t>TRIFASEAMIENTO DE LA LINEA MONOFASICA QUE VA A LOS RECINTOS SAN JACINTO - PALO DE IGUANA - LOMA DE LEON - YOLAN - LOS LIMOS HASTA LA PARROQUIA LOS LOJAS Y BIFASEAMIENTO DE LA LINEA MONOFASICA QUE PASA POR LOS RECINTOS EL RINCON - EL TAPA - CAÑA FISTOLA</t>
  </si>
  <si>
    <t>AÑO 2022</t>
  </si>
  <si>
    <t>Varilla de armar preformada para conductor de Al # 300 MCM</t>
  </si>
  <si>
    <t>Varilla de armar preformada para conductor de Al # 336,4MCM</t>
  </si>
  <si>
    <t>INSTALACIÓN DE TENSORES OFS, FAROL SIMPLE  (INST. CABLE TENSOR Y ACCESORIOS) MEDIO VOLTAJE</t>
  </si>
  <si>
    <t>INSTALACIÓN DE TENSORES OFS, FAROL SIMPLE  (INST. CABLE TENSOR Y ACCESORIOS) BAJO VOLTAJE</t>
  </si>
  <si>
    <t>RETIRO DE TENSORES  OFS, FAROL  SIMPLE BT</t>
  </si>
  <si>
    <t>EXCAVACIÓN PARA COLOCAR TUBO POSTE PARA MEDIDOR (MEDIDAS DEL HUECO 20X60X20)</t>
  </si>
  <si>
    <t>Instalación de tubo poste galvanizado de 2 1/2" ó 3" de diámetro - (zona rural)</t>
  </si>
  <si>
    <t>LEVANTAMIENTO O VERIFICACIÓN DE INFORMACIÓN SIG DE POSTE DISTRIBUCIÓN Y TODA SU INFRAESTRUCTURA ELÉCTRICA ASOCIADA (URBANO)</t>
  </si>
  <si>
    <t>LEVANTAMIENTO O VERIFICACIÓN DE INFORMACIÓN SIG DE POSTE DISTRIBUCIÓN Y TODA SU INFRAESTRUCTURA ELÉCTRICA ASOCIADA (RURAL)</t>
  </si>
  <si>
    <t>LEVANTAMIENTO DE TRANSFORMADOR (URBANO)</t>
  </si>
  <si>
    <t>LEVANTAMIENTO DE TRANSFORMADOR (RURAL)</t>
  </si>
  <si>
    <t>LEVANTAMIENTO DE LUMINARIA CON CARRO CANASTA (URBANO)</t>
  </si>
  <si>
    <t>LEVANTAMIENTO DE LUMINARIA CON CARRO CANASTA (RURAL)</t>
  </si>
  <si>
    <t xml:space="preserve">IDENTIFICACIÓN DE FASE MV, BV AÉREO (UNA FASE) URBANO + CON EQUIPO IDENTIFICACIÓN FASES PARTICULAR </t>
  </si>
  <si>
    <t xml:space="preserve">IDENTIFICACIÓN DE FASE MV, BV AÉREO (UNA FASE) RURAL + CON EQUIPO IDENTIFICACIÓN FASES PARTICULAR </t>
  </si>
  <si>
    <t xml:space="preserve">IDENTIFICACIÓN DE FASE MV, BV AÉREO (DOS FASES) URBANO +CON EQUIPO IDENTIFICACIÓN FASES PARTICULAR </t>
  </si>
  <si>
    <t xml:space="preserve">IDENTIFICACIÓN DE FASE MV, BV AÉREO (DOS FASES) RURAL +CON EQUIPO IDENTIFICACIÓN FASES PARTICULAR </t>
  </si>
  <si>
    <t>IDENTIFICACIÓN DE FASE MV, BV AÉREO (TRES FASES) URBANO + CON EQUIPO IDENTIFICACIÓN FASES  PARTICULAR</t>
  </si>
  <si>
    <t>IDENTIFICACIÓN DE FASE MV, BV AÉREO (TRES FASES) RURAL + CON EQUIPO IDENTIFICACIÓN FASES  PARTICULAR</t>
  </si>
  <si>
    <t>IDENTIFICACIÓN DE FASE MV, BV AÉREO (UNA FASE) URBANO + CON EQUIPO IDENTIFICACIÓN FASES CNEL  (URBANO)</t>
  </si>
  <si>
    <t>IDENTIFICACIÓN DE FASE MV, BV AÉREO (UNA FASE) RURAL+ CON EQUIPO IDENTIFICACIÓN FASES CNEL  (URBANO)</t>
  </si>
  <si>
    <t>IDENTIFICACIÓN DE FASE MV, BV AÉREO (DOS FASES) URBANO +CON EQUIPO IDENTIFICACIÓN FASES CNEL</t>
  </si>
  <si>
    <t>IDENTIFICACIÓN DE FASE MV, BV AÉREO (DOS FASES) RURAL +CON EQUIPO IDENTIFICACIÓN FASES CNEL</t>
  </si>
  <si>
    <t>IDENTIFICACIÓN DE FASE MV, BV AÉREO (TRES FASES) URBANO+ CON EQUIPO IDENTIFICACIÓN FASES CNEL</t>
  </si>
  <si>
    <t>IDENTIFICACIÓN DE FASE MV, BV AÉREO (TRES FASES) RURAL + CON EQUIPO IDENTIFICACIÓN FASES CNEL</t>
  </si>
  <si>
    <t>LEVANTAMIENTO O VERIFICACIÓN DE INFORMACIÓN SIG DE MEDIDOR, TABLERO DE MEDIDORES O MEDIDOR TOTALIZADOR Y SU ACOMETIDA (ZONA URBANA)</t>
  </si>
  <si>
    <t>LEVANTAMIENTO O VERIFICACIÓN DE INFORMACIÓN SIG DE MEDIDOR, TABLERO DE MEDIDORES O MEDIDOR TOTALIZADOR Y SU ACOMETIDA (ZONA RURAL)</t>
  </si>
  <si>
    <t>DIGITALIZACIÓN DE INFORMACIÓN SIG DE POSTE DISTRIBUCIÓN O SUBTRANSMISION Y TODA SU INFRAESTRUCTURA ELÉCTRICA ASOCIADA</t>
  </si>
  <si>
    <t xml:space="preserve">DIGITALIZACIÓN DE INFORMACIÓN SIG DE PUNTO DE MEDIDOR, TABLERO DE MEDIDORES O MEDIDOR TOTALIZADOR Y SU ACOMETIDA AÉREO O SUBTERRÁNEO </t>
  </si>
  <si>
    <t>ETIQUETADO DE POSTE URBANO</t>
  </si>
  <si>
    <t>ETIQUETADO DE POSTE RURAL</t>
  </si>
  <si>
    <t>ETIQUETADO DE TRANSFORMADOR O SECCIONADOR URBANO</t>
  </si>
  <si>
    <t>ETIQUETADO DE TRANSFORMADOR O SECCIONADOR RURAL</t>
  </si>
  <si>
    <t>ETIQUETADO DE LUMINARIAS CON CARRO CANASTA</t>
  </si>
  <si>
    <t>Cambio o Instalación de caja de distribución en poste (zona urbana)</t>
  </si>
  <si>
    <t>Cambio o Instalación de caja de distribución en poste (zona rural)</t>
  </si>
  <si>
    <t>Cambio o Instalación de caja de distribución en poste (zona rural concentrado)</t>
  </si>
  <si>
    <t>TRIFASEAMIENTO LÍNEA BIFÁSICA DE LA BOCANA DE ABAJO HACIA LOS RCTO. PAULA LEÓN - JULIA MARÍA - EL PAJONAL - SANTA ROSA - MARÍA ANGÉLICA - EL VESUBIO - LA VIOLETA. CANTÓN SALITRE.</t>
  </si>
  <si>
    <t>TOTAL GLOBAL PROYECTOS (MATERIAL Y  MANO DE OBRA)</t>
  </si>
  <si>
    <t xml:space="preserve">Protector de punta de cable, para red Preensamblada, forma cilindrica  </t>
  </si>
  <si>
    <t>Perno máquina de acero galvanizado, tuerca,  arandela plana, arandelas de presión, 16x38mm (5/8"x 1 1/2")</t>
  </si>
  <si>
    <t xml:space="preserve">Sustitución de sis. med. semidirecta trifasica BT (caja de proteccion+ base 13 terminales + medidor + TC + cable de control+ funda bx) - (zona rural) </t>
  </si>
  <si>
    <t>U</t>
  </si>
  <si>
    <t>GLOBAL</t>
  </si>
  <si>
    <t>ETIQUETADO DE UNA FASE</t>
  </si>
  <si>
    <t>AÑO: 2022 - PRESUPUESTO REFERENCIAL</t>
  </si>
  <si>
    <t>PRECIO UNITARIO REFERENCIAL</t>
  </si>
  <si>
    <t>IVA (12% )</t>
  </si>
  <si>
    <t>PRECIOS UNITARIOS CNEL EP</t>
  </si>
  <si>
    <t>ANEXO No.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</si>
</sst>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_(&quot;$&quot;\ * \(#,##0.00\);_(&quot;$&quot;\ * &quot;-&quot;??_);_(@_)"/>
    <numFmt numFmtId="165" formatCode="[$$-300A]\ #,##0.00_);\([$$-300A]\ #,##0.00\)"/>
    <numFmt numFmtId="166" formatCode="#,##0.000"/>
  </numFmts>
  <fonts count="13" x14ac:knownFonts="1">
    <font>
      <sz val="11"/>
      <color theme="1"/>
      <name val="Calibri"/>
      <family val="2"/>
    </font>
    <font>
      <sz val="11"/>
      <color theme="1"/>
      <name val="Calibri"/>
      <family val="2"/>
    </font>
    <font>
      <b/>
      <sz val="20"/>
      <name val="Arial Narrow"/>
      <family val="2"/>
    </font>
    <font>
      <sz val="12"/>
      <name val="Arial Narrow"/>
      <family val="2"/>
    </font>
    <font>
      <b/>
      <sz val="12"/>
      <name val="Arial Narrow"/>
      <family val="2"/>
    </font>
    <font>
      <sz val="12"/>
      <name val="Times New Roman"/>
      <family val="1"/>
    </font>
    <font>
      <b/>
      <sz val="16"/>
      <name val="Arial Narrow"/>
      <family val="2"/>
    </font>
    <font>
      <b/>
      <sz val="24"/>
      <name val="Arial Narrow"/>
      <family val="2"/>
    </font>
    <font>
      <sz val="11"/>
      <name val="Arial Narrow"/>
      <family val="2"/>
    </font>
    <font>
      <b/>
      <sz val="18"/>
      <name val="Arial Narrow"/>
      <family val="2"/>
    </font>
    <font>
      <sz val="18"/>
      <name val="Arial Narrow"/>
      <family val="2"/>
    </font>
    <font>
      <b/>
      <sz val="11"/>
      <name val="Arial Narrow"/>
      <family val="2"/>
    </font>
    <font>
      <b/>
      <sz val="10"/>
      <name val="Arial Narrow"/>
      <family val="2"/>
    </font>
  </fonts>
  <fills count="6">
    <fill>
      <patternFill patternType="none"/>
    </fill>
    <fill>
      <patternFill patternType="gray125"/>
    </fill>
    <fill>
      <patternFill patternType="solid">
        <fgColor theme="7"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164" fontId="1" fillId="0" borderId="0" applyFont="0" applyFill="0" applyBorder="0" applyAlignment="0" applyProtection="0"/>
    <xf numFmtId="0" fontId="5"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cellStyleXfs>
  <cellXfs count="120">
    <xf numFmtId="0" fontId="0" fillId="0" borderId="0" xfId="0"/>
    <xf numFmtId="0" fontId="2" fillId="0" borderId="0" xfId="0" applyFont="1" applyFill="1" applyAlignment="1">
      <alignment vertical="center"/>
    </xf>
    <xf numFmtId="0" fontId="3" fillId="0" borderId="0" xfId="0" applyFont="1" applyFill="1" applyProtection="1">
      <protection locked="0"/>
    </xf>
    <xf numFmtId="0" fontId="8" fillId="0" borderId="2"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4"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justify" vertical="center" wrapText="1"/>
    </xf>
    <xf numFmtId="0" fontId="9" fillId="0" borderId="8" xfId="0" applyFont="1" applyFill="1" applyBorder="1" applyAlignment="1" applyProtection="1">
      <alignment horizontal="center" vertical="center"/>
      <protection locked="0"/>
    </xf>
    <xf numFmtId="0" fontId="9" fillId="0" borderId="4"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top"/>
      <protection locked="0"/>
    </xf>
    <xf numFmtId="0" fontId="10" fillId="0" borderId="5" xfId="0" applyFont="1" applyFill="1" applyBorder="1" applyAlignment="1" applyProtection="1">
      <alignment horizontal="center" vertical="top"/>
      <protection locked="0"/>
    </xf>
    <xf numFmtId="3" fontId="7" fillId="0" borderId="2" xfId="1" applyNumberFormat="1" applyFont="1" applyFill="1" applyBorder="1" applyAlignment="1" applyProtection="1">
      <alignment horizontal="center" vertical="center"/>
      <protection locked="0"/>
    </xf>
    <xf numFmtId="0" fontId="8" fillId="0" borderId="4" xfId="0" applyFont="1" applyFill="1" applyBorder="1" applyAlignment="1">
      <alignment horizontal="justify" vertical="center" wrapText="1"/>
    </xf>
    <xf numFmtId="4" fontId="8" fillId="0" borderId="2" xfId="0" applyNumberFormat="1" applyFont="1" applyFill="1" applyBorder="1" applyAlignment="1" applyProtection="1">
      <alignment horizontal="center" vertical="center" wrapText="1"/>
      <protection locked="0"/>
    </xf>
    <xf numFmtId="4" fontId="8" fillId="0" borderId="2" xfId="0" applyNumberFormat="1" applyFont="1" applyFill="1" applyBorder="1" applyAlignment="1" applyProtection="1">
      <alignment horizontal="center" vertical="center"/>
      <protection locked="0"/>
    </xf>
    <xf numFmtId="0" fontId="8" fillId="0" borderId="2"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2" xfId="0" applyFont="1" applyFill="1" applyBorder="1" applyAlignment="1">
      <alignment vertical="center" wrapText="1"/>
    </xf>
    <xf numFmtId="0" fontId="8" fillId="0" borderId="2" xfId="0" applyFont="1" applyFill="1" applyBorder="1" applyAlignment="1" applyProtection="1">
      <alignment horizontal="justify" vertical="center"/>
    </xf>
    <xf numFmtId="0" fontId="7" fillId="0" borderId="4"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justify" vertical="center" wrapText="1"/>
    </xf>
    <xf numFmtId="4" fontId="11" fillId="0" borderId="2" xfId="0" applyNumberFormat="1" applyFont="1" applyFill="1" applyBorder="1" applyAlignment="1" applyProtection="1">
      <alignment horizontal="center" vertical="center"/>
      <protection locked="0"/>
    </xf>
    <xf numFmtId="0" fontId="3" fillId="0" borderId="4" xfId="0" applyFont="1" applyFill="1" applyBorder="1" applyProtection="1">
      <protection locked="0"/>
    </xf>
    <xf numFmtId="0" fontId="9" fillId="0" borderId="5" xfId="0" applyFont="1" applyFill="1" applyBorder="1" applyAlignment="1" applyProtection="1">
      <alignment horizontal="center" vertical="center"/>
      <protection locked="0"/>
    </xf>
    <xf numFmtId="0" fontId="2" fillId="0" borderId="0" xfId="0" applyFont="1" applyFill="1" applyProtection="1">
      <protection locked="0"/>
    </xf>
    <xf numFmtId="0" fontId="7" fillId="2" borderId="4"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wrapText="1"/>
      <protection locked="0"/>
    </xf>
    <xf numFmtId="3" fontId="7" fillId="3" borderId="6" xfId="1" applyNumberFormat="1" applyFont="1" applyFill="1" applyBorder="1" applyAlignment="1" applyProtection="1">
      <alignment horizontal="center" vertical="center"/>
      <protection locked="0"/>
    </xf>
    <xf numFmtId="0" fontId="7" fillId="3" borderId="6" xfId="0" applyFont="1" applyFill="1" applyBorder="1" applyAlignment="1" applyProtection="1">
      <alignment horizontal="center" vertical="center" wrapText="1"/>
      <protection locked="0"/>
    </xf>
    <xf numFmtId="0" fontId="3" fillId="3" borderId="0" xfId="0" applyFont="1" applyFill="1" applyProtection="1">
      <protection locked="0"/>
    </xf>
    <xf numFmtId="3" fontId="7" fillId="3" borderId="2" xfId="1" applyNumberFormat="1"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top"/>
      <protection locked="0"/>
    </xf>
    <xf numFmtId="0" fontId="10" fillId="3" borderId="5" xfId="0" applyFont="1" applyFill="1" applyBorder="1" applyAlignment="1" applyProtection="1">
      <alignment horizontal="center" vertical="top"/>
      <protection locked="0"/>
    </xf>
    <xf numFmtId="14" fontId="3" fillId="0" borderId="0" xfId="0" applyNumberFormat="1" applyFont="1" applyFill="1" applyProtection="1">
      <protection locked="0"/>
    </xf>
    <xf numFmtId="166" fontId="8" fillId="0" borderId="2" xfId="0" applyNumberFormat="1" applyFont="1" applyFill="1" applyBorder="1" applyAlignment="1" applyProtection="1">
      <alignment horizontal="center" vertical="center" wrapText="1"/>
    </xf>
    <xf numFmtId="166" fontId="8" fillId="0" borderId="2" xfId="0" applyNumberFormat="1" applyFont="1" applyFill="1" applyBorder="1" applyAlignment="1" applyProtection="1">
      <alignment horizontal="center" vertical="center" wrapText="1"/>
      <protection locked="0"/>
    </xf>
    <xf numFmtId="165" fontId="8" fillId="0" borderId="2" xfId="5" applyNumberFormat="1" applyFont="1" applyFill="1" applyBorder="1" applyAlignment="1" applyProtection="1">
      <alignment horizontal="center" vertical="center" wrapText="1"/>
      <protection locked="0"/>
    </xf>
    <xf numFmtId="165" fontId="8" fillId="0" borderId="2" xfId="4" applyNumberFormat="1" applyFont="1" applyFill="1" applyBorder="1" applyAlignment="1" applyProtection="1">
      <alignment horizontal="center" vertical="center" wrapText="1"/>
      <protection locked="0"/>
    </xf>
    <xf numFmtId="4" fontId="8" fillId="0" borderId="2" xfId="6" applyNumberFormat="1" applyFont="1" applyBorder="1" applyAlignment="1">
      <alignment horizontal="center" vertical="center" wrapText="1"/>
    </xf>
    <xf numFmtId="0" fontId="8" fillId="0" borderId="2" xfId="6" applyFont="1" applyFill="1" applyBorder="1" applyAlignment="1">
      <alignment horizontal="justify" vertical="center" wrapText="1"/>
    </xf>
    <xf numFmtId="0" fontId="8" fillId="0" borderId="2" xfId="6" applyFont="1" applyFill="1" applyBorder="1" applyAlignment="1" applyProtection="1">
      <alignment horizontal="center" vertical="center" wrapText="1"/>
      <protection locked="0"/>
    </xf>
    <xf numFmtId="4" fontId="8" fillId="0" borderId="2" xfId="6" applyNumberFormat="1" applyFont="1" applyFill="1" applyBorder="1" applyAlignment="1" applyProtection="1">
      <alignment horizontal="center" vertical="center"/>
      <protection locked="0"/>
    </xf>
    <xf numFmtId="0" fontId="8" fillId="0" borderId="2" xfId="6" applyFont="1" applyFill="1" applyBorder="1" applyAlignment="1" applyProtection="1">
      <alignment horizontal="justify" vertical="center" wrapText="1"/>
    </xf>
    <xf numFmtId="0" fontId="8" fillId="0" borderId="4" xfId="6" applyFont="1" applyFill="1" applyBorder="1" applyAlignment="1" applyProtection="1">
      <alignment horizontal="center" vertical="center" wrapText="1"/>
      <protection locked="0"/>
    </xf>
    <xf numFmtId="0" fontId="8" fillId="0" borderId="2" xfId="6" applyFont="1" applyFill="1" applyBorder="1" applyAlignment="1" applyProtection="1">
      <alignment horizontal="justify" vertical="center"/>
    </xf>
    <xf numFmtId="0" fontId="8" fillId="0" borderId="2" xfId="0" applyFont="1" applyFill="1" applyBorder="1" applyAlignment="1" applyProtection="1">
      <alignment vertical="center" wrapText="1"/>
    </xf>
    <xf numFmtId="0" fontId="8" fillId="0" borderId="2" xfId="2" applyFont="1" applyFill="1" applyBorder="1" applyAlignment="1" applyProtection="1">
      <alignment horizontal="justify" vertical="center"/>
    </xf>
    <xf numFmtId="0" fontId="8" fillId="0" borderId="2" xfId="2" applyFont="1" applyFill="1" applyBorder="1" applyAlignment="1" applyProtection="1">
      <alignment horizontal="justify" vertical="center" wrapText="1"/>
    </xf>
    <xf numFmtId="0" fontId="8" fillId="0" borderId="2" xfId="2" applyFont="1" applyFill="1" applyBorder="1" applyAlignment="1" applyProtection="1">
      <alignment vertical="center"/>
    </xf>
    <xf numFmtId="0" fontId="8" fillId="0" borderId="2" xfId="2" applyFont="1" applyFill="1" applyBorder="1" applyAlignment="1" applyProtection="1">
      <alignment vertical="center" wrapText="1"/>
    </xf>
    <xf numFmtId="0" fontId="8" fillId="0" borderId="2" xfId="6" applyFont="1" applyFill="1" applyBorder="1" applyAlignment="1">
      <alignment vertical="center" wrapText="1"/>
    </xf>
    <xf numFmtId="0" fontId="8" fillId="0" borderId="4" xfId="0" applyFont="1" applyFill="1" applyBorder="1" applyAlignment="1" applyProtection="1">
      <alignment horizontal="justify" vertical="center" wrapText="1"/>
    </xf>
    <xf numFmtId="0" fontId="8" fillId="0" borderId="4" xfId="0" applyFont="1" applyFill="1" applyBorder="1" applyAlignment="1" applyProtection="1">
      <alignment vertical="center" wrapText="1"/>
    </xf>
    <xf numFmtId="4" fontId="8" fillId="0" borderId="2" xfId="5" applyNumberFormat="1" applyFont="1" applyFill="1" applyBorder="1" applyAlignment="1" applyProtection="1">
      <alignment horizontal="center" vertical="center" wrapText="1"/>
      <protection locked="0"/>
    </xf>
    <xf numFmtId="0" fontId="8" fillId="0" borderId="2" xfId="0" applyFont="1" applyFill="1" applyBorder="1" applyAlignment="1" applyProtection="1">
      <alignment vertical="center"/>
    </xf>
    <xf numFmtId="165" fontId="8" fillId="0" borderId="2" xfId="1" applyNumberFormat="1" applyFont="1" applyFill="1" applyBorder="1" applyAlignment="1" applyProtection="1">
      <alignment horizontal="center" vertical="center" wrapText="1"/>
      <protection locked="0"/>
    </xf>
    <xf numFmtId="4" fontId="8" fillId="0" borderId="2" xfId="0" applyNumberFormat="1" applyFont="1" applyBorder="1" applyAlignment="1" applyProtection="1">
      <alignment horizontal="center" vertical="center" wrapText="1"/>
      <protection locked="0"/>
    </xf>
    <xf numFmtId="0" fontId="3" fillId="5" borderId="0" xfId="0" applyFont="1" applyFill="1" applyProtection="1">
      <protection locked="0"/>
    </xf>
    <xf numFmtId="0" fontId="8" fillId="5" borderId="2" xfId="6" applyFont="1" applyFill="1" applyBorder="1" applyAlignment="1" applyProtection="1">
      <alignment horizontal="center" vertical="center" wrapText="1"/>
      <protection locked="0"/>
    </xf>
    <xf numFmtId="0" fontId="0" fillId="5" borderId="2" xfId="0" applyFill="1" applyBorder="1" applyAlignment="1">
      <alignment horizontal="left" vertical="center" wrapText="1"/>
    </xf>
    <xf numFmtId="0" fontId="8" fillId="5" borderId="4" xfId="6" applyFont="1" applyFill="1" applyBorder="1" applyAlignment="1" applyProtection="1">
      <alignment horizontal="center" vertical="center" wrapText="1"/>
      <protection locked="0"/>
    </xf>
    <xf numFmtId="165" fontId="8" fillId="5" borderId="2" xfId="5" applyNumberFormat="1" applyFont="1" applyFill="1" applyBorder="1" applyAlignment="1" applyProtection="1">
      <alignment horizontal="center" vertical="center" wrapText="1"/>
      <protection locked="0"/>
    </xf>
    <xf numFmtId="4" fontId="8" fillId="5" borderId="4" xfId="0" applyNumberFormat="1" applyFont="1" applyFill="1" applyBorder="1" applyAlignment="1" applyProtection="1">
      <alignment horizontal="center" vertical="center" wrapText="1"/>
      <protection locked="0"/>
    </xf>
    <xf numFmtId="4" fontId="8" fillId="5" borderId="2" xfId="0" applyNumberFormat="1"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protection locked="0"/>
    </xf>
    <xf numFmtId="0" fontId="3" fillId="0" borderId="0" xfId="0" applyFont="1" applyFill="1" applyBorder="1" applyProtection="1">
      <protection locked="0"/>
    </xf>
    <xf numFmtId="0" fontId="6" fillId="3" borderId="9"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wrapText="1"/>
      <protection locked="0"/>
    </xf>
    <xf numFmtId="165" fontId="8" fillId="0" borderId="0" xfId="5" applyNumberFormat="1" applyFont="1" applyFill="1" applyBorder="1" applyAlignment="1" applyProtection="1">
      <alignment horizontal="center" vertical="center" wrapText="1"/>
      <protection locked="0"/>
    </xf>
    <xf numFmtId="165" fontId="8" fillId="5" borderId="4" xfId="5" applyNumberFormat="1" applyFont="1" applyFill="1" applyBorder="1" applyAlignment="1" applyProtection="1">
      <alignment horizontal="center" vertical="center" wrapText="1"/>
      <protection locked="0"/>
    </xf>
    <xf numFmtId="0" fontId="6" fillId="0" borderId="0" xfId="0" applyFont="1" applyFill="1" applyAlignment="1">
      <alignment horizontal="left" vertical="center"/>
    </xf>
    <xf numFmtId="0" fontId="4" fillId="0" borderId="3" xfId="0" applyFont="1" applyFill="1" applyBorder="1" applyAlignment="1" applyProtection="1">
      <alignment horizontal="center"/>
      <protection locked="0"/>
    </xf>
    <xf numFmtId="0" fontId="4" fillId="0" borderId="2" xfId="0" applyFont="1" applyFill="1" applyBorder="1" applyAlignment="1" applyProtection="1">
      <alignment horizontal="center" vertical="center" wrapText="1"/>
      <protection locked="0"/>
    </xf>
    <xf numFmtId="164" fontId="2" fillId="0" borderId="1" xfId="0" applyNumberFormat="1" applyFont="1" applyFill="1" applyBorder="1" applyAlignment="1">
      <alignment horizontal="right" vertical="center"/>
    </xf>
    <xf numFmtId="164" fontId="4" fillId="0" borderId="3" xfId="1" applyFont="1" applyFill="1" applyBorder="1" applyAlignment="1" applyProtection="1">
      <alignment horizontal="center" vertical="center"/>
      <protection locked="0"/>
    </xf>
    <xf numFmtId="164" fontId="4" fillId="0" borderId="10" xfId="1" applyFont="1" applyFill="1" applyBorder="1" applyAlignment="1" applyProtection="1">
      <alignment horizontal="center" vertical="center"/>
      <protection locked="0"/>
    </xf>
    <xf numFmtId="164" fontId="4" fillId="0" borderId="6" xfId="1"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wrapText="1"/>
      <protection locked="0"/>
    </xf>
    <xf numFmtId="0" fontId="4" fillId="4"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2"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4" fontId="2" fillId="0" borderId="2" xfId="0" applyNumberFormat="1"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4" fontId="2" fillId="0" borderId="4" xfId="0" applyNumberFormat="1" applyFont="1" applyFill="1" applyBorder="1" applyAlignment="1" applyProtection="1">
      <alignment horizontal="center" vertical="center" wrapText="1"/>
      <protection locked="0"/>
    </xf>
    <xf numFmtId="4" fontId="2" fillId="0" borderId="5" xfId="0" applyNumberFormat="1" applyFont="1" applyFill="1" applyBorder="1" applyAlignment="1" applyProtection="1">
      <alignment horizontal="center" vertical="center" wrapText="1"/>
      <protection locked="0"/>
    </xf>
    <xf numFmtId="4" fontId="2" fillId="0" borderId="5" xfId="0" applyNumberFormat="1" applyFont="1" applyFill="1" applyBorder="1" applyAlignment="1" applyProtection="1">
      <alignment horizontal="center"/>
      <protection locked="0"/>
    </xf>
    <xf numFmtId="4" fontId="2" fillId="0" borderId="9" xfId="0" applyNumberFormat="1" applyFont="1" applyFill="1" applyBorder="1" applyAlignment="1" applyProtection="1">
      <alignment horizontal="center" vertical="center" wrapText="1"/>
      <protection locked="0"/>
    </xf>
    <xf numFmtId="4" fontId="2" fillId="0" borderId="0" xfId="0" applyNumberFormat="1"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protection locked="0"/>
    </xf>
    <xf numFmtId="0" fontId="9" fillId="0" borderId="8" xfId="0" applyFont="1" applyFill="1" applyBorder="1" applyAlignment="1" applyProtection="1">
      <alignment horizontal="center" vertical="center"/>
      <protection locked="0"/>
    </xf>
    <xf numFmtId="2" fontId="2" fillId="0" borderId="4" xfId="0" applyNumberFormat="1" applyFont="1" applyFill="1" applyBorder="1" applyAlignment="1" applyProtection="1">
      <alignment horizontal="center" vertical="center"/>
      <protection locked="0"/>
    </xf>
    <xf numFmtId="2" fontId="2" fillId="0" borderId="5" xfId="0" applyNumberFormat="1" applyFont="1" applyFill="1" applyBorder="1" applyAlignment="1" applyProtection="1">
      <alignment horizontal="center" vertical="center"/>
      <protection locked="0"/>
    </xf>
    <xf numFmtId="4" fontId="2" fillId="0" borderId="2" xfId="0" applyNumberFormat="1"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4" fontId="2" fillId="2" borderId="2" xfId="0" applyNumberFormat="1"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9" fillId="0" borderId="4"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9" fillId="0" borderId="5"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1" fillId="0" borderId="3" xfId="0" applyFont="1" applyFill="1" applyBorder="1" applyAlignment="1" applyProtection="1">
      <alignment horizontal="center" vertical="center" wrapText="1"/>
      <protection locked="0"/>
    </xf>
    <xf numFmtId="0" fontId="11" fillId="0" borderId="10" xfId="0" applyFont="1" applyFill="1" applyBorder="1" applyAlignment="1" applyProtection="1">
      <alignment horizontal="center" vertical="center" wrapText="1"/>
      <protection locked="0"/>
    </xf>
  </cellXfs>
  <cellStyles count="7">
    <cellStyle name="Moneda" xfId="1" builtinId="4"/>
    <cellStyle name="Moneda 2" xfId="4"/>
    <cellStyle name="Moneda 3" xfId="5"/>
    <cellStyle name="Normal" xfId="0" builtinId="0"/>
    <cellStyle name="Normal 2 2" xfId="2"/>
    <cellStyle name="Normal 3" xfId="6"/>
    <cellStyle name="Normal 5" xfId="3"/>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2\Prspto%20Caracas%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Cálculo de Materiales 2022 2023"/>
      <sheetName val="RESUMEN "/>
      <sheetName val="Cálculo de Materiales 2022  (2"/>
      <sheetName val="RESUMEN C"/>
      <sheetName val="PRESUPUESTO 2022"/>
    </sheetNames>
    <sheetDataSet>
      <sheetData sheetId="0"/>
      <sheetData sheetId="1">
        <row r="205">
          <cell r="C205" t="str">
            <v>Cable de Al desnudo Tipo ACAR, No. 300 MCM, 19 hilos</v>
          </cell>
        </row>
      </sheetData>
      <sheetData sheetId="2"/>
      <sheetData sheetId="3"/>
      <sheetData sheetId="4">
        <row r="10">
          <cell r="D10" t="str">
            <v>Instalación sistema de medición (caja de policarbonato/módulo metálico con base socket + medidor + breaker de protección + acometida) - (zona rural)</v>
          </cell>
        </row>
        <row r="19">
          <cell r="D19" t="str">
            <v>Reubicación sistema de medición (caja de policarbonato + medidor + breaker de protección + acometida) - (zona rural)</v>
          </cell>
        </row>
        <row r="22">
          <cell r="D22" t="str">
            <v>Cambio de sistema de medición (caja de policarbonato o base socket + medidor + breaker de protección + acometida) - (zona rural)</v>
          </cell>
        </row>
        <row r="28">
          <cell r="D28" t="str">
            <v>Cambio o Instalación de acometida convencional o antifraude (zona rural)</v>
          </cell>
        </row>
        <row r="168">
          <cell r="D168" t="str">
            <v xml:space="preserve">Sustitución de sis. med. indirecta monofasica MT (caja de proteccion+ base 6 terminales + medidor + TC + TP + cable de control+ funda bx) - (zona rural) </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1"/>
  <sheetViews>
    <sheetView tabSelected="1" zoomScale="90" zoomScaleNormal="90" workbookViewId="0">
      <selection activeCell="A491" sqref="A491"/>
    </sheetView>
  </sheetViews>
  <sheetFormatPr baseColWidth="10" defaultRowHeight="15.75" x14ac:dyDescent="0.25"/>
  <cols>
    <col min="1" max="1" width="5.7109375" style="2" customWidth="1"/>
    <col min="2" max="2" width="68.42578125" style="2" customWidth="1"/>
    <col min="3" max="3" width="4.85546875" style="2" customWidth="1"/>
    <col min="4" max="4" width="13" style="2" hidden="1" customWidth="1"/>
    <col min="5" max="5" width="13.28515625" style="2" customWidth="1"/>
    <col min="6" max="6" width="14.140625" style="2" customWidth="1"/>
    <col min="7" max="7" width="15.28515625" style="2" customWidth="1"/>
    <col min="8" max="8" width="17" style="2" customWidth="1"/>
    <col min="9" max="9" width="20.42578125" style="2" customWidth="1"/>
    <col min="10" max="10" width="15.140625" style="2" customWidth="1"/>
    <col min="11" max="11" width="16" style="2" customWidth="1"/>
    <col min="12" max="202" width="11.42578125" style="2"/>
    <col min="203" max="203" width="5.7109375" style="2" customWidth="1"/>
    <col min="204" max="204" width="68.28515625" style="2" customWidth="1"/>
    <col min="205" max="205" width="10.5703125" style="2" customWidth="1"/>
    <col min="206" max="206" width="16.42578125" style="2" customWidth="1"/>
    <col min="207" max="208" width="19" style="2" customWidth="1"/>
    <col min="209" max="458" width="11.42578125" style="2"/>
    <col min="459" max="459" width="5.7109375" style="2" customWidth="1"/>
    <col min="460" max="460" width="68.28515625" style="2" customWidth="1"/>
    <col min="461" max="461" width="10.5703125" style="2" customWidth="1"/>
    <col min="462" max="462" width="16.42578125" style="2" customWidth="1"/>
    <col min="463" max="464" width="19" style="2" customWidth="1"/>
    <col min="465" max="714" width="11.42578125" style="2"/>
    <col min="715" max="715" width="5.7109375" style="2" customWidth="1"/>
    <col min="716" max="716" width="68.28515625" style="2" customWidth="1"/>
    <col min="717" max="717" width="10.5703125" style="2" customWidth="1"/>
    <col min="718" max="718" width="16.42578125" style="2" customWidth="1"/>
    <col min="719" max="720" width="19" style="2" customWidth="1"/>
    <col min="721" max="970" width="11.42578125" style="2"/>
    <col min="971" max="971" width="5.7109375" style="2" customWidth="1"/>
    <col min="972" max="972" width="68.28515625" style="2" customWidth="1"/>
    <col min="973" max="973" width="10.5703125" style="2" customWidth="1"/>
    <col min="974" max="974" width="16.42578125" style="2" customWidth="1"/>
    <col min="975" max="976" width="19" style="2" customWidth="1"/>
    <col min="977" max="1226" width="11.42578125" style="2"/>
    <col min="1227" max="1227" width="5.7109375" style="2" customWidth="1"/>
    <col min="1228" max="1228" width="68.28515625" style="2" customWidth="1"/>
    <col min="1229" max="1229" width="10.5703125" style="2" customWidth="1"/>
    <col min="1230" max="1230" width="16.42578125" style="2" customWidth="1"/>
    <col min="1231" max="1232" width="19" style="2" customWidth="1"/>
    <col min="1233" max="1482" width="11.42578125" style="2"/>
    <col min="1483" max="1483" width="5.7109375" style="2" customWidth="1"/>
    <col min="1484" max="1484" width="68.28515625" style="2" customWidth="1"/>
    <col min="1485" max="1485" width="10.5703125" style="2" customWidth="1"/>
    <col min="1486" max="1486" width="16.42578125" style="2" customWidth="1"/>
    <col min="1487" max="1488" width="19" style="2" customWidth="1"/>
    <col min="1489" max="1738" width="11.42578125" style="2"/>
    <col min="1739" max="1739" width="5.7109375" style="2" customWidth="1"/>
    <col min="1740" max="1740" width="68.28515625" style="2" customWidth="1"/>
    <col min="1741" max="1741" width="10.5703125" style="2" customWidth="1"/>
    <col min="1742" max="1742" width="16.42578125" style="2" customWidth="1"/>
    <col min="1743" max="1744" width="19" style="2" customWidth="1"/>
    <col min="1745" max="1994" width="11.42578125" style="2"/>
    <col min="1995" max="1995" width="5.7109375" style="2" customWidth="1"/>
    <col min="1996" max="1996" width="68.28515625" style="2" customWidth="1"/>
    <col min="1997" max="1997" width="10.5703125" style="2" customWidth="1"/>
    <col min="1998" max="1998" width="16.42578125" style="2" customWidth="1"/>
    <col min="1999" max="2000" width="19" style="2" customWidth="1"/>
    <col min="2001" max="2250" width="11.42578125" style="2"/>
    <col min="2251" max="2251" width="5.7109375" style="2" customWidth="1"/>
    <col min="2252" max="2252" width="68.28515625" style="2" customWidth="1"/>
    <col min="2253" max="2253" width="10.5703125" style="2" customWidth="1"/>
    <col min="2254" max="2254" width="16.42578125" style="2" customWidth="1"/>
    <col min="2255" max="2256" width="19" style="2" customWidth="1"/>
    <col min="2257" max="2506" width="11.42578125" style="2"/>
    <col min="2507" max="2507" width="5.7109375" style="2" customWidth="1"/>
    <col min="2508" max="2508" width="68.28515625" style="2" customWidth="1"/>
    <col min="2509" max="2509" width="10.5703125" style="2" customWidth="1"/>
    <col min="2510" max="2510" width="16.42578125" style="2" customWidth="1"/>
    <col min="2511" max="2512" width="19" style="2" customWidth="1"/>
    <col min="2513" max="2762" width="11.42578125" style="2"/>
    <col min="2763" max="2763" width="5.7109375" style="2" customWidth="1"/>
    <col min="2764" max="2764" width="68.28515625" style="2" customWidth="1"/>
    <col min="2765" max="2765" width="10.5703125" style="2" customWidth="1"/>
    <col min="2766" max="2766" width="16.42578125" style="2" customWidth="1"/>
    <col min="2767" max="2768" width="19" style="2" customWidth="1"/>
    <col min="2769" max="3018" width="11.42578125" style="2"/>
    <col min="3019" max="3019" width="5.7109375" style="2" customWidth="1"/>
    <col min="3020" max="3020" width="68.28515625" style="2" customWidth="1"/>
    <col min="3021" max="3021" width="10.5703125" style="2" customWidth="1"/>
    <col min="3022" max="3022" width="16.42578125" style="2" customWidth="1"/>
    <col min="3023" max="3024" width="19" style="2" customWidth="1"/>
    <col min="3025" max="3274" width="11.42578125" style="2"/>
    <col min="3275" max="3275" width="5.7109375" style="2" customWidth="1"/>
    <col min="3276" max="3276" width="68.28515625" style="2" customWidth="1"/>
    <col min="3277" max="3277" width="10.5703125" style="2" customWidth="1"/>
    <col min="3278" max="3278" width="16.42578125" style="2" customWidth="1"/>
    <col min="3279" max="3280" width="19" style="2" customWidth="1"/>
    <col min="3281" max="3530" width="11.42578125" style="2"/>
    <col min="3531" max="3531" width="5.7109375" style="2" customWidth="1"/>
    <col min="3532" max="3532" width="68.28515625" style="2" customWidth="1"/>
    <col min="3533" max="3533" width="10.5703125" style="2" customWidth="1"/>
    <col min="3534" max="3534" width="16.42578125" style="2" customWidth="1"/>
    <col min="3535" max="3536" width="19" style="2" customWidth="1"/>
    <col min="3537" max="3786" width="11.42578125" style="2"/>
    <col min="3787" max="3787" width="5.7109375" style="2" customWidth="1"/>
    <col min="3788" max="3788" width="68.28515625" style="2" customWidth="1"/>
    <col min="3789" max="3789" width="10.5703125" style="2" customWidth="1"/>
    <col min="3790" max="3790" width="16.42578125" style="2" customWidth="1"/>
    <col min="3791" max="3792" width="19" style="2" customWidth="1"/>
    <col min="3793" max="4042" width="11.42578125" style="2"/>
    <col min="4043" max="4043" width="5.7109375" style="2" customWidth="1"/>
    <col min="4044" max="4044" width="68.28515625" style="2" customWidth="1"/>
    <col min="4045" max="4045" width="10.5703125" style="2" customWidth="1"/>
    <col min="4046" max="4046" width="16.42578125" style="2" customWidth="1"/>
    <col min="4047" max="4048" width="19" style="2" customWidth="1"/>
    <col min="4049" max="4298" width="11.42578125" style="2"/>
    <col min="4299" max="4299" width="5.7109375" style="2" customWidth="1"/>
    <col min="4300" max="4300" width="68.28515625" style="2" customWidth="1"/>
    <col min="4301" max="4301" width="10.5703125" style="2" customWidth="1"/>
    <col min="4302" max="4302" width="16.42578125" style="2" customWidth="1"/>
    <col min="4303" max="4304" width="19" style="2" customWidth="1"/>
    <col min="4305" max="4554" width="11.42578125" style="2"/>
    <col min="4555" max="4555" width="5.7109375" style="2" customWidth="1"/>
    <col min="4556" max="4556" width="68.28515625" style="2" customWidth="1"/>
    <col min="4557" max="4557" width="10.5703125" style="2" customWidth="1"/>
    <col min="4558" max="4558" width="16.42578125" style="2" customWidth="1"/>
    <col min="4559" max="4560" width="19" style="2" customWidth="1"/>
    <col min="4561" max="4810" width="11.42578125" style="2"/>
    <col min="4811" max="4811" width="5.7109375" style="2" customWidth="1"/>
    <col min="4812" max="4812" width="68.28515625" style="2" customWidth="1"/>
    <col min="4813" max="4813" width="10.5703125" style="2" customWidth="1"/>
    <col min="4814" max="4814" width="16.42578125" style="2" customWidth="1"/>
    <col min="4815" max="4816" width="19" style="2" customWidth="1"/>
    <col min="4817" max="5066" width="11.42578125" style="2"/>
    <col min="5067" max="5067" width="5.7109375" style="2" customWidth="1"/>
    <col min="5068" max="5068" width="68.28515625" style="2" customWidth="1"/>
    <col min="5069" max="5069" width="10.5703125" style="2" customWidth="1"/>
    <col min="5070" max="5070" width="16.42578125" style="2" customWidth="1"/>
    <col min="5071" max="5072" width="19" style="2" customWidth="1"/>
    <col min="5073" max="5322" width="11.42578125" style="2"/>
    <col min="5323" max="5323" width="5.7109375" style="2" customWidth="1"/>
    <col min="5324" max="5324" width="68.28515625" style="2" customWidth="1"/>
    <col min="5325" max="5325" width="10.5703125" style="2" customWidth="1"/>
    <col min="5326" max="5326" width="16.42578125" style="2" customWidth="1"/>
    <col min="5327" max="5328" width="19" style="2" customWidth="1"/>
    <col min="5329" max="5578" width="11.42578125" style="2"/>
    <col min="5579" max="5579" width="5.7109375" style="2" customWidth="1"/>
    <col min="5580" max="5580" width="68.28515625" style="2" customWidth="1"/>
    <col min="5581" max="5581" width="10.5703125" style="2" customWidth="1"/>
    <col min="5582" max="5582" width="16.42578125" style="2" customWidth="1"/>
    <col min="5583" max="5584" width="19" style="2" customWidth="1"/>
    <col min="5585" max="5834" width="11.42578125" style="2"/>
    <col min="5835" max="5835" width="5.7109375" style="2" customWidth="1"/>
    <col min="5836" max="5836" width="68.28515625" style="2" customWidth="1"/>
    <col min="5837" max="5837" width="10.5703125" style="2" customWidth="1"/>
    <col min="5838" max="5838" width="16.42578125" style="2" customWidth="1"/>
    <col min="5839" max="5840" width="19" style="2" customWidth="1"/>
    <col min="5841" max="6090" width="11.42578125" style="2"/>
    <col min="6091" max="6091" width="5.7109375" style="2" customWidth="1"/>
    <col min="6092" max="6092" width="68.28515625" style="2" customWidth="1"/>
    <col min="6093" max="6093" width="10.5703125" style="2" customWidth="1"/>
    <col min="6094" max="6094" width="16.42578125" style="2" customWidth="1"/>
    <col min="6095" max="6096" width="19" style="2" customWidth="1"/>
    <col min="6097" max="6346" width="11.42578125" style="2"/>
    <col min="6347" max="6347" width="5.7109375" style="2" customWidth="1"/>
    <col min="6348" max="6348" width="68.28515625" style="2" customWidth="1"/>
    <col min="6349" max="6349" width="10.5703125" style="2" customWidth="1"/>
    <col min="6350" max="6350" width="16.42578125" style="2" customWidth="1"/>
    <col min="6351" max="6352" width="19" style="2" customWidth="1"/>
    <col min="6353" max="6602" width="11.42578125" style="2"/>
    <col min="6603" max="6603" width="5.7109375" style="2" customWidth="1"/>
    <col min="6604" max="6604" width="68.28515625" style="2" customWidth="1"/>
    <col min="6605" max="6605" width="10.5703125" style="2" customWidth="1"/>
    <col min="6606" max="6606" width="16.42578125" style="2" customWidth="1"/>
    <col min="6607" max="6608" width="19" style="2" customWidth="1"/>
    <col min="6609" max="6858" width="11.42578125" style="2"/>
    <col min="6859" max="6859" width="5.7109375" style="2" customWidth="1"/>
    <col min="6860" max="6860" width="68.28515625" style="2" customWidth="1"/>
    <col min="6861" max="6861" width="10.5703125" style="2" customWidth="1"/>
    <col min="6862" max="6862" width="16.42578125" style="2" customWidth="1"/>
    <col min="6863" max="6864" width="19" style="2" customWidth="1"/>
    <col min="6865" max="7114" width="11.42578125" style="2"/>
    <col min="7115" max="7115" width="5.7109375" style="2" customWidth="1"/>
    <col min="7116" max="7116" width="68.28515625" style="2" customWidth="1"/>
    <col min="7117" max="7117" width="10.5703125" style="2" customWidth="1"/>
    <col min="7118" max="7118" width="16.42578125" style="2" customWidth="1"/>
    <col min="7119" max="7120" width="19" style="2" customWidth="1"/>
    <col min="7121" max="7370" width="11.42578125" style="2"/>
    <col min="7371" max="7371" width="5.7109375" style="2" customWidth="1"/>
    <col min="7372" max="7372" width="68.28515625" style="2" customWidth="1"/>
    <col min="7373" max="7373" width="10.5703125" style="2" customWidth="1"/>
    <col min="7374" max="7374" width="16.42578125" style="2" customWidth="1"/>
    <col min="7375" max="7376" width="19" style="2" customWidth="1"/>
    <col min="7377" max="7626" width="11.42578125" style="2"/>
    <col min="7627" max="7627" width="5.7109375" style="2" customWidth="1"/>
    <col min="7628" max="7628" width="68.28515625" style="2" customWidth="1"/>
    <col min="7629" max="7629" width="10.5703125" style="2" customWidth="1"/>
    <col min="7630" max="7630" width="16.42578125" style="2" customWidth="1"/>
    <col min="7631" max="7632" width="19" style="2" customWidth="1"/>
    <col min="7633" max="7882" width="11.42578125" style="2"/>
    <col min="7883" max="7883" width="5.7109375" style="2" customWidth="1"/>
    <col min="7884" max="7884" width="68.28515625" style="2" customWidth="1"/>
    <col min="7885" max="7885" width="10.5703125" style="2" customWidth="1"/>
    <col min="7886" max="7886" width="16.42578125" style="2" customWidth="1"/>
    <col min="7887" max="7888" width="19" style="2" customWidth="1"/>
    <col min="7889" max="8138" width="11.42578125" style="2"/>
    <col min="8139" max="8139" width="5.7109375" style="2" customWidth="1"/>
    <col min="8140" max="8140" width="68.28515625" style="2" customWidth="1"/>
    <col min="8141" max="8141" width="10.5703125" style="2" customWidth="1"/>
    <col min="8142" max="8142" width="16.42578125" style="2" customWidth="1"/>
    <col min="8143" max="8144" width="19" style="2" customWidth="1"/>
    <col min="8145" max="8394" width="11.42578125" style="2"/>
    <col min="8395" max="8395" width="5.7109375" style="2" customWidth="1"/>
    <col min="8396" max="8396" width="68.28515625" style="2" customWidth="1"/>
    <col min="8397" max="8397" width="10.5703125" style="2" customWidth="1"/>
    <col min="8398" max="8398" width="16.42578125" style="2" customWidth="1"/>
    <col min="8399" max="8400" width="19" style="2" customWidth="1"/>
    <col min="8401" max="8650" width="11.42578125" style="2"/>
    <col min="8651" max="8651" width="5.7109375" style="2" customWidth="1"/>
    <col min="8652" max="8652" width="68.28515625" style="2" customWidth="1"/>
    <col min="8653" max="8653" width="10.5703125" style="2" customWidth="1"/>
    <col min="8654" max="8654" width="16.42578125" style="2" customWidth="1"/>
    <col min="8655" max="8656" width="19" style="2" customWidth="1"/>
    <col min="8657" max="8906" width="11.42578125" style="2"/>
    <col min="8907" max="8907" width="5.7109375" style="2" customWidth="1"/>
    <col min="8908" max="8908" width="68.28515625" style="2" customWidth="1"/>
    <col min="8909" max="8909" width="10.5703125" style="2" customWidth="1"/>
    <col min="8910" max="8910" width="16.42578125" style="2" customWidth="1"/>
    <col min="8911" max="8912" width="19" style="2" customWidth="1"/>
    <col min="8913" max="9162" width="11.42578125" style="2"/>
    <col min="9163" max="9163" width="5.7109375" style="2" customWidth="1"/>
    <col min="9164" max="9164" width="68.28515625" style="2" customWidth="1"/>
    <col min="9165" max="9165" width="10.5703125" style="2" customWidth="1"/>
    <col min="9166" max="9166" width="16.42578125" style="2" customWidth="1"/>
    <col min="9167" max="9168" width="19" style="2" customWidth="1"/>
    <col min="9169" max="9418" width="11.42578125" style="2"/>
    <col min="9419" max="9419" width="5.7109375" style="2" customWidth="1"/>
    <col min="9420" max="9420" width="68.28515625" style="2" customWidth="1"/>
    <col min="9421" max="9421" width="10.5703125" style="2" customWidth="1"/>
    <col min="9422" max="9422" width="16.42578125" style="2" customWidth="1"/>
    <col min="9423" max="9424" width="19" style="2" customWidth="1"/>
    <col min="9425" max="9674" width="11.42578125" style="2"/>
    <col min="9675" max="9675" width="5.7109375" style="2" customWidth="1"/>
    <col min="9676" max="9676" width="68.28515625" style="2" customWidth="1"/>
    <col min="9677" max="9677" width="10.5703125" style="2" customWidth="1"/>
    <col min="9678" max="9678" width="16.42578125" style="2" customWidth="1"/>
    <col min="9679" max="9680" width="19" style="2" customWidth="1"/>
    <col min="9681" max="9930" width="11.42578125" style="2"/>
    <col min="9931" max="9931" width="5.7109375" style="2" customWidth="1"/>
    <col min="9932" max="9932" width="68.28515625" style="2" customWidth="1"/>
    <col min="9933" max="9933" width="10.5703125" style="2" customWidth="1"/>
    <col min="9934" max="9934" width="16.42578125" style="2" customWidth="1"/>
    <col min="9935" max="9936" width="19" style="2" customWidth="1"/>
    <col min="9937" max="10186" width="11.42578125" style="2"/>
    <col min="10187" max="10187" width="5.7109375" style="2" customWidth="1"/>
    <col min="10188" max="10188" width="68.28515625" style="2" customWidth="1"/>
    <col min="10189" max="10189" width="10.5703125" style="2" customWidth="1"/>
    <col min="10190" max="10190" width="16.42578125" style="2" customWidth="1"/>
    <col min="10191" max="10192" width="19" style="2" customWidth="1"/>
    <col min="10193" max="10442" width="11.42578125" style="2"/>
    <col min="10443" max="10443" width="5.7109375" style="2" customWidth="1"/>
    <col min="10444" max="10444" width="68.28515625" style="2" customWidth="1"/>
    <col min="10445" max="10445" width="10.5703125" style="2" customWidth="1"/>
    <col min="10446" max="10446" width="16.42578125" style="2" customWidth="1"/>
    <col min="10447" max="10448" width="19" style="2" customWidth="1"/>
    <col min="10449" max="10698" width="11.42578125" style="2"/>
    <col min="10699" max="10699" width="5.7109375" style="2" customWidth="1"/>
    <col min="10700" max="10700" width="68.28515625" style="2" customWidth="1"/>
    <col min="10701" max="10701" width="10.5703125" style="2" customWidth="1"/>
    <col min="10702" max="10702" width="16.42578125" style="2" customWidth="1"/>
    <col min="10703" max="10704" width="19" style="2" customWidth="1"/>
    <col min="10705" max="10954" width="11.42578125" style="2"/>
    <col min="10955" max="10955" width="5.7109375" style="2" customWidth="1"/>
    <col min="10956" max="10956" width="68.28515625" style="2" customWidth="1"/>
    <col min="10957" max="10957" width="10.5703125" style="2" customWidth="1"/>
    <col min="10958" max="10958" width="16.42578125" style="2" customWidth="1"/>
    <col min="10959" max="10960" width="19" style="2" customWidth="1"/>
    <col min="10961" max="11210" width="11.42578125" style="2"/>
    <col min="11211" max="11211" width="5.7109375" style="2" customWidth="1"/>
    <col min="11212" max="11212" width="68.28515625" style="2" customWidth="1"/>
    <col min="11213" max="11213" width="10.5703125" style="2" customWidth="1"/>
    <col min="11214" max="11214" width="16.42578125" style="2" customWidth="1"/>
    <col min="11215" max="11216" width="19" style="2" customWidth="1"/>
    <col min="11217" max="11466" width="11.42578125" style="2"/>
    <col min="11467" max="11467" width="5.7109375" style="2" customWidth="1"/>
    <col min="11468" max="11468" width="68.28515625" style="2" customWidth="1"/>
    <col min="11469" max="11469" width="10.5703125" style="2" customWidth="1"/>
    <col min="11470" max="11470" width="16.42578125" style="2" customWidth="1"/>
    <col min="11471" max="11472" width="19" style="2" customWidth="1"/>
    <col min="11473" max="11722" width="11.42578125" style="2"/>
    <col min="11723" max="11723" width="5.7109375" style="2" customWidth="1"/>
    <col min="11724" max="11724" width="68.28515625" style="2" customWidth="1"/>
    <col min="11725" max="11725" width="10.5703125" style="2" customWidth="1"/>
    <col min="11726" max="11726" width="16.42578125" style="2" customWidth="1"/>
    <col min="11727" max="11728" width="19" style="2" customWidth="1"/>
    <col min="11729" max="11978" width="11.42578125" style="2"/>
    <col min="11979" max="11979" width="5.7109375" style="2" customWidth="1"/>
    <col min="11980" max="11980" width="68.28515625" style="2" customWidth="1"/>
    <col min="11981" max="11981" width="10.5703125" style="2" customWidth="1"/>
    <col min="11982" max="11982" width="16.42578125" style="2" customWidth="1"/>
    <col min="11983" max="11984" width="19" style="2" customWidth="1"/>
    <col min="11985" max="12234" width="11.42578125" style="2"/>
    <col min="12235" max="12235" width="5.7109375" style="2" customWidth="1"/>
    <col min="12236" max="12236" width="68.28515625" style="2" customWidth="1"/>
    <col min="12237" max="12237" width="10.5703125" style="2" customWidth="1"/>
    <col min="12238" max="12238" width="16.42578125" style="2" customWidth="1"/>
    <col min="12239" max="12240" width="19" style="2" customWidth="1"/>
    <col min="12241" max="12490" width="11.42578125" style="2"/>
    <col min="12491" max="12491" width="5.7109375" style="2" customWidth="1"/>
    <col min="12492" max="12492" width="68.28515625" style="2" customWidth="1"/>
    <col min="12493" max="12493" width="10.5703125" style="2" customWidth="1"/>
    <col min="12494" max="12494" width="16.42578125" style="2" customWidth="1"/>
    <col min="12495" max="12496" width="19" style="2" customWidth="1"/>
    <col min="12497" max="12746" width="11.42578125" style="2"/>
    <col min="12747" max="12747" width="5.7109375" style="2" customWidth="1"/>
    <col min="12748" max="12748" width="68.28515625" style="2" customWidth="1"/>
    <col min="12749" max="12749" width="10.5703125" style="2" customWidth="1"/>
    <col min="12750" max="12750" width="16.42578125" style="2" customWidth="1"/>
    <col min="12751" max="12752" width="19" style="2" customWidth="1"/>
    <col min="12753" max="13002" width="11.42578125" style="2"/>
    <col min="13003" max="13003" width="5.7109375" style="2" customWidth="1"/>
    <col min="13004" max="13004" width="68.28515625" style="2" customWidth="1"/>
    <col min="13005" max="13005" width="10.5703125" style="2" customWidth="1"/>
    <col min="13006" max="13006" width="16.42578125" style="2" customWidth="1"/>
    <col min="13007" max="13008" width="19" style="2" customWidth="1"/>
    <col min="13009" max="13258" width="11.42578125" style="2"/>
    <col min="13259" max="13259" width="5.7109375" style="2" customWidth="1"/>
    <col min="13260" max="13260" width="68.28515625" style="2" customWidth="1"/>
    <col min="13261" max="13261" width="10.5703125" style="2" customWidth="1"/>
    <col min="13262" max="13262" width="16.42578125" style="2" customWidth="1"/>
    <col min="13263" max="13264" width="19" style="2" customWidth="1"/>
    <col min="13265" max="13514" width="11.42578125" style="2"/>
    <col min="13515" max="13515" width="5.7109375" style="2" customWidth="1"/>
    <col min="13516" max="13516" width="68.28515625" style="2" customWidth="1"/>
    <col min="13517" max="13517" width="10.5703125" style="2" customWidth="1"/>
    <col min="13518" max="13518" width="16.42578125" style="2" customWidth="1"/>
    <col min="13519" max="13520" width="19" style="2" customWidth="1"/>
    <col min="13521" max="13770" width="11.42578125" style="2"/>
    <col min="13771" max="13771" width="5.7109375" style="2" customWidth="1"/>
    <col min="13772" max="13772" width="68.28515625" style="2" customWidth="1"/>
    <col min="13773" max="13773" width="10.5703125" style="2" customWidth="1"/>
    <col min="13774" max="13774" width="16.42578125" style="2" customWidth="1"/>
    <col min="13775" max="13776" width="19" style="2" customWidth="1"/>
    <col min="13777" max="14026" width="11.42578125" style="2"/>
    <col min="14027" max="14027" width="5.7109375" style="2" customWidth="1"/>
    <col min="14028" max="14028" width="68.28515625" style="2" customWidth="1"/>
    <col min="14029" max="14029" width="10.5703125" style="2" customWidth="1"/>
    <col min="14030" max="14030" width="16.42578125" style="2" customWidth="1"/>
    <col min="14031" max="14032" width="19" style="2" customWidth="1"/>
    <col min="14033" max="14282" width="11.42578125" style="2"/>
    <col min="14283" max="14283" width="5.7109375" style="2" customWidth="1"/>
    <col min="14284" max="14284" width="68.28515625" style="2" customWidth="1"/>
    <col min="14285" max="14285" width="10.5703125" style="2" customWidth="1"/>
    <col min="14286" max="14286" width="16.42578125" style="2" customWidth="1"/>
    <col min="14287" max="14288" width="19" style="2" customWidth="1"/>
    <col min="14289" max="14538" width="11.42578125" style="2"/>
    <col min="14539" max="14539" width="5.7109375" style="2" customWidth="1"/>
    <col min="14540" max="14540" width="68.28515625" style="2" customWidth="1"/>
    <col min="14541" max="14541" width="10.5703125" style="2" customWidth="1"/>
    <col min="14542" max="14542" width="16.42578125" style="2" customWidth="1"/>
    <col min="14543" max="14544" width="19" style="2" customWidth="1"/>
    <col min="14545" max="14794" width="11.42578125" style="2"/>
    <col min="14795" max="14795" width="5.7109375" style="2" customWidth="1"/>
    <col min="14796" max="14796" width="68.28515625" style="2" customWidth="1"/>
    <col min="14797" max="14797" width="10.5703125" style="2" customWidth="1"/>
    <col min="14798" max="14798" width="16.42578125" style="2" customWidth="1"/>
    <col min="14799" max="14800" width="19" style="2" customWidth="1"/>
    <col min="14801" max="15050" width="11.42578125" style="2"/>
    <col min="15051" max="15051" width="5.7109375" style="2" customWidth="1"/>
    <col min="15052" max="15052" width="68.28515625" style="2" customWidth="1"/>
    <col min="15053" max="15053" width="10.5703125" style="2" customWidth="1"/>
    <col min="15054" max="15054" width="16.42578125" style="2" customWidth="1"/>
    <col min="15055" max="15056" width="19" style="2" customWidth="1"/>
    <col min="15057" max="15306" width="11.42578125" style="2"/>
    <col min="15307" max="15307" width="5.7109375" style="2" customWidth="1"/>
    <col min="15308" max="15308" width="68.28515625" style="2" customWidth="1"/>
    <col min="15309" max="15309" width="10.5703125" style="2" customWidth="1"/>
    <col min="15310" max="15310" width="16.42578125" style="2" customWidth="1"/>
    <col min="15311" max="15312" width="19" style="2" customWidth="1"/>
    <col min="15313" max="15562" width="11.42578125" style="2"/>
    <col min="15563" max="15563" width="5.7109375" style="2" customWidth="1"/>
    <col min="15564" max="15564" width="68.28515625" style="2" customWidth="1"/>
    <col min="15565" max="15565" width="10.5703125" style="2" customWidth="1"/>
    <col min="15566" max="15566" width="16.42578125" style="2" customWidth="1"/>
    <col min="15567" max="15568" width="19" style="2" customWidth="1"/>
    <col min="15569" max="15818" width="11.42578125" style="2"/>
    <col min="15819" max="15819" width="5.7109375" style="2" customWidth="1"/>
    <col min="15820" max="15820" width="68.28515625" style="2" customWidth="1"/>
    <col min="15821" max="15821" width="10.5703125" style="2" customWidth="1"/>
    <col min="15822" max="15822" width="16.42578125" style="2" customWidth="1"/>
    <col min="15823" max="15824" width="19" style="2" customWidth="1"/>
    <col min="15825" max="16074" width="11.42578125" style="2"/>
    <col min="16075" max="16075" width="5.7109375" style="2" customWidth="1"/>
    <col min="16076" max="16076" width="68.28515625" style="2" customWidth="1"/>
    <col min="16077" max="16077" width="10.5703125" style="2" customWidth="1"/>
    <col min="16078" max="16078" width="16.42578125" style="2" customWidth="1"/>
    <col min="16079" max="16080" width="19" style="2" customWidth="1"/>
    <col min="16081" max="16384" width="11.42578125" style="2"/>
  </cols>
  <sheetData>
    <row r="1" spans="1:13" ht="23.25" customHeight="1" x14ac:dyDescent="0.25">
      <c r="A1" s="76" t="s">
        <v>0</v>
      </c>
      <c r="B1" s="76"/>
      <c r="C1" s="76"/>
      <c r="D1" s="76"/>
      <c r="E1" s="76"/>
      <c r="F1" s="76"/>
      <c r="G1" s="76"/>
      <c r="H1" s="1"/>
      <c r="I1" s="1"/>
      <c r="J1" s="1"/>
      <c r="K1" s="1"/>
    </row>
    <row r="2" spans="1:13" ht="21.75" customHeight="1" x14ac:dyDescent="0.25">
      <c r="A2" s="76" t="s">
        <v>1</v>
      </c>
      <c r="B2" s="76"/>
      <c r="C2" s="76"/>
      <c r="D2" s="76"/>
      <c r="E2" s="76"/>
      <c r="F2" s="76"/>
      <c r="G2" s="76"/>
      <c r="H2" s="1"/>
      <c r="I2" s="1"/>
      <c r="J2" s="1"/>
      <c r="K2" s="1"/>
    </row>
    <row r="3" spans="1:13" ht="20.25" customHeight="1" x14ac:dyDescent="0.25">
      <c r="A3" s="76" t="s">
        <v>2</v>
      </c>
      <c r="B3" s="76"/>
      <c r="C3" s="76"/>
      <c r="D3" s="76"/>
      <c r="E3" s="76"/>
      <c r="F3" s="79"/>
      <c r="G3" s="79"/>
      <c r="H3" s="79"/>
      <c r="I3" s="79"/>
      <c r="J3" s="79" t="s">
        <v>497</v>
      </c>
      <c r="K3" s="79"/>
    </row>
    <row r="4" spans="1:13" ht="20.25" customHeight="1" x14ac:dyDescent="0.25">
      <c r="A4" s="76" t="s">
        <v>493</v>
      </c>
      <c r="B4" s="76"/>
      <c r="C4" s="1"/>
      <c r="D4" s="1"/>
      <c r="E4" s="1"/>
      <c r="F4" s="79">
        <f>+F484</f>
        <v>265129.44</v>
      </c>
      <c r="G4" s="79"/>
      <c r="H4" s="79">
        <f>+H484</f>
        <v>305855.61</v>
      </c>
      <c r="I4" s="79"/>
      <c r="J4" s="79">
        <f>+J484</f>
        <v>570985.05000000005</v>
      </c>
      <c r="K4" s="79"/>
    </row>
    <row r="5" spans="1:13" x14ac:dyDescent="0.25">
      <c r="A5" s="67"/>
      <c r="B5" s="67"/>
      <c r="C5" s="67"/>
      <c r="D5" s="67"/>
      <c r="E5" s="67"/>
      <c r="F5" s="77">
        <v>1</v>
      </c>
      <c r="G5" s="77"/>
      <c r="H5" s="77">
        <v>2</v>
      </c>
      <c r="I5" s="77"/>
      <c r="J5" s="77" t="s">
        <v>491</v>
      </c>
      <c r="K5" s="77"/>
    </row>
    <row r="6" spans="1:13" ht="15.75" customHeight="1" x14ac:dyDescent="0.25">
      <c r="A6" s="80" t="s">
        <v>3</v>
      </c>
      <c r="B6" s="83" t="s">
        <v>4</v>
      </c>
      <c r="C6" s="86" t="s">
        <v>490</v>
      </c>
      <c r="D6" s="83" t="s">
        <v>496</v>
      </c>
      <c r="E6" s="118" t="s">
        <v>494</v>
      </c>
      <c r="F6" s="91" t="s">
        <v>485</v>
      </c>
      <c r="G6" s="92"/>
      <c r="H6" s="91" t="s">
        <v>446</v>
      </c>
      <c r="I6" s="92"/>
      <c r="J6" s="66"/>
      <c r="K6" s="66"/>
    </row>
    <row r="7" spans="1:13" ht="75" customHeight="1" x14ac:dyDescent="0.25">
      <c r="A7" s="81"/>
      <c r="B7" s="84"/>
      <c r="C7" s="87"/>
      <c r="D7" s="85"/>
      <c r="E7" s="119"/>
      <c r="F7" s="93"/>
      <c r="G7" s="94"/>
      <c r="H7" s="93"/>
      <c r="I7" s="94"/>
      <c r="J7" s="78" t="s">
        <v>486</v>
      </c>
      <c r="K7" s="78"/>
    </row>
    <row r="8" spans="1:13" x14ac:dyDescent="0.25">
      <c r="A8" s="81"/>
      <c r="B8" s="84"/>
      <c r="C8" s="87"/>
      <c r="D8" s="89" t="s">
        <v>447</v>
      </c>
      <c r="E8" s="89" t="s">
        <v>447</v>
      </c>
      <c r="F8" s="83" t="s">
        <v>5</v>
      </c>
      <c r="G8" s="86" t="s">
        <v>6</v>
      </c>
      <c r="H8" s="83" t="s">
        <v>5</v>
      </c>
      <c r="I8" s="86" t="s">
        <v>6</v>
      </c>
      <c r="J8" s="83" t="s">
        <v>5</v>
      </c>
      <c r="K8" s="86" t="s">
        <v>6</v>
      </c>
    </row>
    <row r="9" spans="1:13" ht="15.75" customHeight="1" x14ac:dyDescent="0.25">
      <c r="A9" s="82"/>
      <c r="B9" s="85"/>
      <c r="C9" s="88"/>
      <c r="D9" s="90"/>
      <c r="E9" s="90"/>
      <c r="F9" s="85"/>
      <c r="G9" s="88"/>
      <c r="H9" s="85"/>
      <c r="I9" s="88"/>
      <c r="J9" s="85"/>
      <c r="K9" s="88"/>
    </row>
    <row r="10" spans="1:13" s="31" customFormat="1" ht="25.5" customHeight="1" x14ac:dyDescent="0.25">
      <c r="A10" s="29" t="s">
        <v>7</v>
      </c>
      <c r="B10" s="30" t="s">
        <v>8</v>
      </c>
      <c r="C10" s="68"/>
      <c r="D10" s="69"/>
      <c r="E10" s="69"/>
      <c r="F10" s="70"/>
      <c r="G10" s="71"/>
      <c r="H10" s="70"/>
      <c r="I10" s="71"/>
      <c r="J10" s="70"/>
      <c r="K10" s="71"/>
      <c r="L10" s="59"/>
      <c r="M10" s="59"/>
    </row>
    <row r="11" spans="1:13" ht="49.5" x14ac:dyDescent="0.25">
      <c r="A11" s="3">
        <v>1</v>
      </c>
      <c r="B11" s="47" t="s">
        <v>9</v>
      </c>
      <c r="C11" s="4" t="s">
        <v>10</v>
      </c>
      <c r="D11" s="39">
        <v>7.9</v>
      </c>
      <c r="E11" s="39">
        <v>7.92</v>
      </c>
      <c r="F11" s="5">
        <v>71</v>
      </c>
      <c r="G11" s="5">
        <f>+ROUND(F11*$E11,2)</f>
        <v>562.32000000000005</v>
      </c>
      <c r="H11" s="5">
        <v>123</v>
      </c>
      <c r="I11" s="5">
        <f>+ROUND(H11*$E11,2)</f>
        <v>974.16</v>
      </c>
      <c r="J11" s="5">
        <f>F11+H11</f>
        <v>194</v>
      </c>
      <c r="K11" s="5">
        <f>+ROUND(J11*$E11,2)</f>
        <v>1536.48</v>
      </c>
    </row>
    <row r="12" spans="1:13" ht="33" x14ac:dyDescent="0.25">
      <c r="A12" s="3">
        <f>+A11+1</f>
        <v>2</v>
      </c>
      <c r="B12" s="6" t="s">
        <v>11</v>
      </c>
      <c r="C12" s="4" t="s">
        <v>10</v>
      </c>
      <c r="D12" s="39">
        <v>25.63</v>
      </c>
      <c r="E12" s="39">
        <v>25.71</v>
      </c>
      <c r="F12" s="5">
        <v>6</v>
      </c>
      <c r="G12" s="5">
        <f t="shared" ref="G12:G75" si="0">+ROUND(F12*$E12,2)</f>
        <v>154.26</v>
      </c>
      <c r="H12" s="5">
        <v>15</v>
      </c>
      <c r="I12" s="5">
        <f t="shared" ref="I12:I75" si="1">+ROUND(H12*$E12,2)</f>
        <v>385.65</v>
      </c>
      <c r="J12" s="5">
        <f t="shared" ref="J12:J75" si="2">F12+H12</f>
        <v>21</v>
      </c>
      <c r="K12" s="5">
        <f t="shared" ref="K12:K75" si="3">+ROUND(J12*$E12,2)</f>
        <v>539.91</v>
      </c>
    </row>
    <row r="13" spans="1:13" ht="18.75" customHeight="1" x14ac:dyDescent="0.25">
      <c r="A13" s="3">
        <f t="shared" ref="A13:A78" si="4">+A12+1</f>
        <v>3</v>
      </c>
      <c r="B13" s="18" t="s">
        <v>12</v>
      </c>
      <c r="C13" s="4" t="s">
        <v>10</v>
      </c>
      <c r="D13" s="39">
        <v>4.71</v>
      </c>
      <c r="E13" s="39">
        <v>4.72</v>
      </c>
      <c r="F13" s="5">
        <f>273-15-15-21-6</f>
        <v>216</v>
      </c>
      <c r="G13" s="5">
        <f t="shared" si="0"/>
        <v>1019.52</v>
      </c>
      <c r="H13" s="5">
        <v>444</v>
      </c>
      <c r="I13" s="5">
        <f t="shared" si="1"/>
        <v>2095.6799999999998</v>
      </c>
      <c r="J13" s="5">
        <f t="shared" si="2"/>
        <v>660</v>
      </c>
      <c r="K13" s="5">
        <f t="shared" si="3"/>
        <v>3115.2</v>
      </c>
    </row>
    <row r="14" spans="1:13" ht="36.75" customHeight="1" x14ac:dyDescent="0.25">
      <c r="A14" s="3">
        <f t="shared" si="4"/>
        <v>4</v>
      </c>
      <c r="B14" s="6" t="s">
        <v>13</v>
      </c>
      <c r="C14" s="4" t="s">
        <v>10</v>
      </c>
      <c r="D14" s="39">
        <v>8.25</v>
      </c>
      <c r="E14" s="39">
        <v>8.27</v>
      </c>
      <c r="F14" s="5">
        <v>71</v>
      </c>
      <c r="G14" s="5">
        <f t="shared" si="0"/>
        <v>587.16999999999996</v>
      </c>
      <c r="H14" s="5">
        <v>123</v>
      </c>
      <c r="I14" s="5">
        <f t="shared" si="1"/>
        <v>1017.21</v>
      </c>
      <c r="J14" s="5">
        <f t="shared" si="2"/>
        <v>194</v>
      </c>
      <c r="K14" s="5">
        <f t="shared" si="3"/>
        <v>1604.38</v>
      </c>
    </row>
    <row r="15" spans="1:13" ht="16.5" x14ac:dyDescent="0.25">
      <c r="A15" s="3">
        <f t="shared" si="4"/>
        <v>5</v>
      </c>
      <c r="B15" s="6" t="s">
        <v>14</v>
      </c>
      <c r="C15" s="4" t="s">
        <v>10</v>
      </c>
      <c r="D15" s="39">
        <v>0.87</v>
      </c>
      <c r="E15" s="39">
        <v>0.87</v>
      </c>
      <c r="F15" s="5">
        <v>71</v>
      </c>
      <c r="G15" s="5">
        <f t="shared" si="0"/>
        <v>61.77</v>
      </c>
      <c r="H15" s="5"/>
      <c r="I15" s="5">
        <f t="shared" si="1"/>
        <v>0</v>
      </c>
      <c r="J15" s="5">
        <f t="shared" si="2"/>
        <v>71</v>
      </c>
      <c r="K15" s="5">
        <f t="shared" si="3"/>
        <v>61.77</v>
      </c>
    </row>
    <row r="16" spans="1:13" ht="33" x14ac:dyDescent="0.25">
      <c r="A16" s="3">
        <f t="shared" si="4"/>
        <v>6</v>
      </c>
      <c r="B16" s="6" t="s">
        <v>15</v>
      </c>
      <c r="C16" s="4" t="s">
        <v>10</v>
      </c>
      <c r="D16" s="39">
        <v>5.21</v>
      </c>
      <c r="E16" s="39">
        <v>5.23</v>
      </c>
      <c r="F16" s="5">
        <v>14</v>
      </c>
      <c r="G16" s="5">
        <f t="shared" si="0"/>
        <v>73.22</v>
      </c>
      <c r="H16" s="5">
        <v>25</v>
      </c>
      <c r="I16" s="5">
        <f t="shared" si="1"/>
        <v>130.75</v>
      </c>
      <c r="J16" s="5">
        <f t="shared" si="2"/>
        <v>39</v>
      </c>
      <c r="K16" s="5">
        <f t="shared" si="3"/>
        <v>203.97</v>
      </c>
    </row>
    <row r="17" spans="1:11" ht="33" x14ac:dyDescent="0.25">
      <c r="A17" s="3">
        <f t="shared" si="4"/>
        <v>7</v>
      </c>
      <c r="B17" s="6" t="s">
        <v>16</v>
      </c>
      <c r="C17" s="4" t="s">
        <v>10</v>
      </c>
      <c r="D17" s="39">
        <v>5.49</v>
      </c>
      <c r="E17" s="39">
        <v>5.51</v>
      </c>
      <c r="F17" s="5"/>
      <c r="G17" s="5">
        <f t="shared" si="0"/>
        <v>0</v>
      </c>
      <c r="H17" s="5">
        <v>170</v>
      </c>
      <c r="I17" s="5">
        <f t="shared" si="1"/>
        <v>936.7</v>
      </c>
      <c r="J17" s="5">
        <f t="shared" si="2"/>
        <v>170</v>
      </c>
      <c r="K17" s="5">
        <f t="shared" si="3"/>
        <v>936.7</v>
      </c>
    </row>
    <row r="18" spans="1:11" ht="33" x14ac:dyDescent="0.25">
      <c r="A18" s="3">
        <f t="shared" si="4"/>
        <v>8</v>
      </c>
      <c r="B18" s="6" t="s">
        <v>17</v>
      </c>
      <c r="C18" s="4" t="s">
        <v>10</v>
      </c>
      <c r="D18" s="39">
        <v>6.44</v>
      </c>
      <c r="E18" s="39">
        <v>6.46</v>
      </c>
      <c r="F18" s="5">
        <f>189-10-17-11</f>
        <v>151</v>
      </c>
      <c r="G18" s="5">
        <f t="shared" si="0"/>
        <v>975.46</v>
      </c>
      <c r="H18" s="5">
        <v>200</v>
      </c>
      <c r="I18" s="5">
        <f t="shared" si="1"/>
        <v>1292</v>
      </c>
      <c r="J18" s="5">
        <f t="shared" si="2"/>
        <v>351</v>
      </c>
      <c r="K18" s="5">
        <f t="shared" si="3"/>
        <v>2267.46</v>
      </c>
    </row>
    <row r="19" spans="1:11" ht="33" x14ac:dyDescent="0.25">
      <c r="A19" s="3">
        <f t="shared" si="4"/>
        <v>9</v>
      </c>
      <c r="B19" s="6" t="s">
        <v>18</v>
      </c>
      <c r="C19" s="4" t="s">
        <v>10</v>
      </c>
      <c r="D19" s="39">
        <v>6.21</v>
      </c>
      <c r="E19" s="39">
        <v>6.23</v>
      </c>
      <c r="F19" s="5">
        <f>80-4-9-1</f>
        <v>66</v>
      </c>
      <c r="G19" s="5">
        <f t="shared" si="0"/>
        <v>411.18</v>
      </c>
      <c r="H19" s="5">
        <v>50</v>
      </c>
      <c r="I19" s="5">
        <f t="shared" si="1"/>
        <v>311.5</v>
      </c>
      <c r="J19" s="5">
        <f t="shared" si="2"/>
        <v>116</v>
      </c>
      <c r="K19" s="5">
        <f t="shared" si="3"/>
        <v>722.68</v>
      </c>
    </row>
    <row r="20" spans="1:11" ht="33" x14ac:dyDescent="0.25">
      <c r="A20" s="3">
        <f t="shared" si="4"/>
        <v>10</v>
      </c>
      <c r="B20" s="6" t="s">
        <v>19</v>
      </c>
      <c r="C20" s="4" t="s">
        <v>10</v>
      </c>
      <c r="D20" s="39">
        <v>7.64</v>
      </c>
      <c r="E20" s="39">
        <v>7.66</v>
      </c>
      <c r="F20" s="5">
        <v>20</v>
      </c>
      <c r="G20" s="5">
        <f t="shared" si="0"/>
        <v>153.19999999999999</v>
      </c>
      <c r="H20" s="5">
        <v>46</v>
      </c>
      <c r="I20" s="5">
        <f t="shared" si="1"/>
        <v>352.36</v>
      </c>
      <c r="J20" s="5">
        <f t="shared" si="2"/>
        <v>66</v>
      </c>
      <c r="K20" s="5">
        <f t="shared" si="3"/>
        <v>505.56</v>
      </c>
    </row>
    <row r="21" spans="1:11" ht="37.5" customHeight="1" x14ac:dyDescent="0.25">
      <c r="A21" s="3">
        <f t="shared" si="4"/>
        <v>11</v>
      </c>
      <c r="B21" s="48" t="s">
        <v>20</v>
      </c>
      <c r="C21" s="4" t="s">
        <v>10</v>
      </c>
      <c r="D21" s="39">
        <v>2.78</v>
      </c>
      <c r="E21" s="39">
        <v>2.79</v>
      </c>
      <c r="F21" s="5">
        <v>20</v>
      </c>
      <c r="G21" s="5">
        <f t="shared" si="0"/>
        <v>55.8</v>
      </c>
      <c r="H21" s="5">
        <v>268</v>
      </c>
      <c r="I21" s="5">
        <f t="shared" si="1"/>
        <v>747.72</v>
      </c>
      <c r="J21" s="5">
        <f t="shared" si="2"/>
        <v>288</v>
      </c>
      <c r="K21" s="5">
        <f t="shared" si="3"/>
        <v>803.52</v>
      </c>
    </row>
    <row r="22" spans="1:11" ht="37.5" customHeight="1" x14ac:dyDescent="0.25">
      <c r="A22" s="3">
        <f t="shared" si="4"/>
        <v>12</v>
      </c>
      <c r="B22" s="48" t="s">
        <v>415</v>
      </c>
      <c r="C22" s="4" t="s">
        <v>10</v>
      </c>
      <c r="D22" s="39">
        <v>5.25</v>
      </c>
      <c r="E22" s="39">
        <v>0</v>
      </c>
      <c r="F22" s="5"/>
      <c r="G22" s="5">
        <f t="shared" si="0"/>
        <v>0</v>
      </c>
      <c r="H22" s="5"/>
      <c r="I22" s="5">
        <f t="shared" si="1"/>
        <v>0</v>
      </c>
      <c r="J22" s="5">
        <f t="shared" si="2"/>
        <v>0</v>
      </c>
      <c r="K22" s="5">
        <f t="shared" si="3"/>
        <v>0</v>
      </c>
    </row>
    <row r="23" spans="1:11" ht="37.5" customHeight="1" x14ac:dyDescent="0.25">
      <c r="A23" s="3">
        <f t="shared" si="4"/>
        <v>13</v>
      </c>
      <c r="B23" s="6" t="s">
        <v>416</v>
      </c>
      <c r="C23" s="4" t="s">
        <v>10</v>
      </c>
      <c r="D23" s="39">
        <v>7.5</v>
      </c>
      <c r="E23" s="39">
        <v>0</v>
      </c>
      <c r="F23" s="5"/>
      <c r="G23" s="5">
        <f t="shared" si="0"/>
        <v>0</v>
      </c>
      <c r="H23" s="5"/>
      <c r="I23" s="5">
        <f t="shared" si="1"/>
        <v>0</v>
      </c>
      <c r="J23" s="5">
        <f t="shared" si="2"/>
        <v>0</v>
      </c>
      <c r="K23" s="5">
        <f t="shared" si="3"/>
        <v>0</v>
      </c>
    </row>
    <row r="24" spans="1:11" ht="33" x14ac:dyDescent="0.25">
      <c r="A24" s="3">
        <f t="shared" si="4"/>
        <v>14</v>
      </c>
      <c r="B24" s="6" t="s">
        <v>21</v>
      </c>
      <c r="C24" s="4" t="s">
        <v>10</v>
      </c>
      <c r="D24" s="39">
        <v>24.97</v>
      </c>
      <c r="E24" s="39">
        <v>0</v>
      </c>
      <c r="F24" s="5"/>
      <c r="G24" s="5">
        <f t="shared" si="0"/>
        <v>0</v>
      </c>
      <c r="H24" s="5"/>
      <c r="I24" s="5">
        <f t="shared" si="1"/>
        <v>0</v>
      </c>
      <c r="J24" s="5">
        <f t="shared" si="2"/>
        <v>0</v>
      </c>
      <c r="K24" s="5">
        <f t="shared" si="3"/>
        <v>0</v>
      </c>
    </row>
    <row r="25" spans="1:11" ht="33" x14ac:dyDescent="0.25">
      <c r="A25" s="3">
        <f t="shared" si="4"/>
        <v>15</v>
      </c>
      <c r="B25" s="6" t="s">
        <v>22</v>
      </c>
      <c r="C25" s="4" t="s">
        <v>10</v>
      </c>
      <c r="D25" s="39">
        <v>28.9</v>
      </c>
      <c r="E25" s="39">
        <v>0</v>
      </c>
      <c r="F25" s="5"/>
      <c r="G25" s="5">
        <f t="shared" si="0"/>
        <v>0</v>
      </c>
      <c r="H25" s="5"/>
      <c r="I25" s="5">
        <f t="shared" si="1"/>
        <v>0</v>
      </c>
      <c r="J25" s="5">
        <f t="shared" si="2"/>
        <v>0</v>
      </c>
      <c r="K25" s="5">
        <f t="shared" si="3"/>
        <v>0</v>
      </c>
    </row>
    <row r="26" spans="1:11" ht="33" x14ac:dyDescent="0.25">
      <c r="A26" s="3">
        <f t="shared" si="4"/>
        <v>16</v>
      </c>
      <c r="B26" s="6" t="s">
        <v>23</v>
      </c>
      <c r="C26" s="4" t="s">
        <v>10</v>
      </c>
      <c r="D26" s="39">
        <v>39.200000000000003</v>
      </c>
      <c r="E26" s="39">
        <v>0</v>
      </c>
      <c r="F26" s="5"/>
      <c r="G26" s="5">
        <f t="shared" si="0"/>
        <v>0</v>
      </c>
      <c r="H26" s="5"/>
      <c r="I26" s="5">
        <f t="shared" si="1"/>
        <v>0</v>
      </c>
      <c r="J26" s="5">
        <f t="shared" si="2"/>
        <v>0</v>
      </c>
      <c r="K26" s="5">
        <f t="shared" si="3"/>
        <v>0</v>
      </c>
    </row>
    <row r="27" spans="1:11" ht="33" x14ac:dyDescent="0.25">
      <c r="A27" s="3">
        <f t="shared" si="4"/>
        <v>17</v>
      </c>
      <c r="B27" s="6" t="s">
        <v>24</v>
      </c>
      <c r="C27" s="4" t="s">
        <v>10</v>
      </c>
      <c r="D27" s="39">
        <v>48.5</v>
      </c>
      <c r="E27" s="39">
        <v>48.65</v>
      </c>
      <c r="F27" s="5">
        <f>341-19-26-17-6-12</f>
        <v>261</v>
      </c>
      <c r="G27" s="5">
        <f t="shared" si="0"/>
        <v>12697.65</v>
      </c>
      <c r="H27" s="5">
        <v>245</v>
      </c>
      <c r="I27" s="5">
        <f t="shared" si="1"/>
        <v>11919.25</v>
      </c>
      <c r="J27" s="5">
        <f t="shared" si="2"/>
        <v>506</v>
      </c>
      <c r="K27" s="5">
        <f t="shared" si="3"/>
        <v>24616.9</v>
      </c>
    </row>
    <row r="28" spans="1:11" ht="33" x14ac:dyDescent="0.25">
      <c r="A28" s="3">
        <f t="shared" si="4"/>
        <v>18</v>
      </c>
      <c r="B28" s="6" t="s">
        <v>25</v>
      </c>
      <c r="C28" s="4" t="s">
        <v>10</v>
      </c>
      <c r="D28" s="39">
        <v>87.92</v>
      </c>
      <c r="E28" s="39">
        <v>0</v>
      </c>
      <c r="F28" s="5"/>
      <c r="G28" s="5">
        <f t="shared" si="0"/>
        <v>0</v>
      </c>
      <c r="H28" s="5"/>
      <c r="I28" s="5">
        <f t="shared" si="1"/>
        <v>0</v>
      </c>
      <c r="J28" s="5">
        <f t="shared" si="2"/>
        <v>0</v>
      </c>
      <c r="K28" s="5">
        <f t="shared" si="3"/>
        <v>0</v>
      </c>
    </row>
    <row r="29" spans="1:11" ht="33" x14ac:dyDescent="0.25">
      <c r="A29" s="3">
        <f t="shared" si="4"/>
        <v>19</v>
      </c>
      <c r="B29" s="49" t="s">
        <v>26</v>
      </c>
      <c r="C29" s="4" t="s">
        <v>10</v>
      </c>
      <c r="D29" s="38">
        <v>5.25</v>
      </c>
      <c r="E29" s="38">
        <v>5.27</v>
      </c>
      <c r="F29" s="5">
        <f>156-6</f>
        <v>150</v>
      </c>
      <c r="G29" s="5">
        <f t="shared" si="0"/>
        <v>790.5</v>
      </c>
      <c r="H29" s="5">
        <v>83</v>
      </c>
      <c r="I29" s="5">
        <f t="shared" si="1"/>
        <v>437.41</v>
      </c>
      <c r="J29" s="5">
        <f t="shared" si="2"/>
        <v>233</v>
      </c>
      <c r="K29" s="5">
        <f t="shared" si="3"/>
        <v>1227.9100000000001</v>
      </c>
    </row>
    <row r="30" spans="1:11" ht="33" x14ac:dyDescent="0.25">
      <c r="A30" s="3">
        <f t="shared" si="4"/>
        <v>20</v>
      </c>
      <c r="B30" s="6" t="s">
        <v>27</v>
      </c>
      <c r="C30" s="4" t="s">
        <v>10</v>
      </c>
      <c r="D30" s="38">
        <v>14.32</v>
      </c>
      <c r="E30" s="38">
        <v>0</v>
      </c>
      <c r="F30" s="5"/>
      <c r="G30" s="5">
        <f t="shared" si="0"/>
        <v>0</v>
      </c>
      <c r="H30" s="5"/>
      <c r="I30" s="5">
        <f t="shared" si="1"/>
        <v>0</v>
      </c>
      <c r="J30" s="5">
        <f t="shared" si="2"/>
        <v>0</v>
      </c>
      <c r="K30" s="5">
        <f t="shared" si="3"/>
        <v>0</v>
      </c>
    </row>
    <row r="31" spans="1:11" ht="50.25" customHeight="1" x14ac:dyDescent="0.25">
      <c r="A31" s="3">
        <f t="shared" si="4"/>
        <v>21</v>
      </c>
      <c r="B31" s="6" t="s">
        <v>28</v>
      </c>
      <c r="C31" s="4" t="s">
        <v>10</v>
      </c>
      <c r="D31" s="38">
        <v>4.3099999999999996</v>
      </c>
      <c r="E31" s="38">
        <v>4.32</v>
      </c>
      <c r="F31" s="5">
        <f>566-22-4-2-4-52-17*2-24</f>
        <v>424</v>
      </c>
      <c r="G31" s="5">
        <f t="shared" si="0"/>
        <v>1831.68</v>
      </c>
      <c r="H31" s="5">
        <v>483</v>
      </c>
      <c r="I31" s="5">
        <f t="shared" si="1"/>
        <v>2086.56</v>
      </c>
      <c r="J31" s="5">
        <f t="shared" si="2"/>
        <v>907</v>
      </c>
      <c r="K31" s="5">
        <f t="shared" si="3"/>
        <v>3918.24</v>
      </c>
    </row>
    <row r="32" spans="1:11" ht="33" x14ac:dyDescent="0.25">
      <c r="A32" s="3">
        <f t="shared" si="4"/>
        <v>22</v>
      </c>
      <c r="B32" s="49" t="s">
        <v>29</v>
      </c>
      <c r="C32" s="4" t="s">
        <v>10</v>
      </c>
      <c r="D32" s="38">
        <v>13.43</v>
      </c>
      <c r="E32" s="38">
        <v>13.47</v>
      </c>
      <c r="F32" s="5">
        <f>167-11-12-17-11</f>
        <v>116</v>
      </c>
      <c r="G32" s="5">
        <f t="shared" si="0"/>
        <v>1562.52</v>
      </c>
      <c r="H32" s="5">
        <v>81</v>
      </c>
      <c r="I32" s="5">
        <f t="shared" si="1"/>
        <v>1091.07</v>
      </c>
      <c r="J32" s="5">
        <f t="shared" si="2"/>
        <v>197</v>
      </c>
      <c r="K32" s="5">
        <f t="shared" si="3"/>
        <v>2653.59</v>
      </c>
    </row>
    <row r="33" spans="1:11" ht="33" x14ac:dyDescent="0.25">
      <c r="A33" s="3">
        <f t="shared" si="4"/>
        <v>23</v>
      </c>
      <c r="B33" s="49" t="s">
        <v>30</v>
      </c>
      <c r="C33" s="4" t="s">
        <v>10</v>
      </c>
      <c r="D33" s="38">
        <v>14.45</v>
      </c>
      <c r="E33" s="38">
        <v>14.49</v>
      </c>
      <c r="F33" s="5">
        <f>32-1-3</f>
        <v>28</v>
      </c>
      <c r="G33" s="5">
        <f t="shared" si="0"/>
        <v>405.72</v>
      </c>
      <c r="H33" s="5">
        <v>22</v>
      </c>
      <c r="I33" s="5">
        <f t="shared" si="1"/>
        <v>318.77999999999997</v>
      </c>
      <c r="J33" s="5">
        <f t="shared" si="2"/>
        <v>50</v>
      </c>
      <c r="K33" s="5">
        <f t="shared" si="3"/>
        <v>724.5</v>
      </c>
    </row>
    <row r="34" spans="1:11" ht="33" x14ac:dyDescent="0.25">
      <c r="A34" s="3">
        <f t="shared" si="4"/>
        <v>24</v>
      </c>
      <c r="B34" s="49" t="s">
        <v>31</v>
      </c>
      <c r="C34" s="4" t="s">
        <v>10</v>
      </c>
      <c r="D34" s="38">
        <v>1.38</v>
      </c>
      <c r="E34" s="38">
        <v>1.38</v>
      </c>
      <c r="F34" s="5">
        <f>670-38-52-17*2-3*4-6*4-22-4</f>
        <v>484</v>
      </c>
      <c r="G34" s="5">
        <f t="shared" si="0"/>
        <v>667.92</v>
      </c>
      <c r="H34" s="5">
        <v>245</v>
      </c>
      <c r="I34" s="5">
        <f t="shared" si="1"/>
        <v>338.1</v>
      </c>
      <c r="J34" s="5">
        <f t="shared" si="2"/>
        <v>729</v>
      </c>
      <c r="K34" s="5">
        <f t="shared" si="3"/>
        <v>1006.02</v>
      </c>
    </row>
    <row r="35" spans="1:11" ht="48" customHeight="1" x14ac:dyDescent="0.25">
      <c r="A35" s="3">
        <f t="shared" si="4"/>
        <v>25</v>
      </c>
      <c r="B35" s="49" t="s">
        <v>32</v>
      </c>
      <c r="C35" s="4" t="s">
        <v>10</v>
      </c>
      <c r="D35" s="38">
        <v>4.16</v>
      </c>
      <c r="E35" s="38">
        <v>4.17</v>
      </c>
      <c r="F35" s="5">
        <f>120-6-4-18-1</f>
        <v>91</v>
      </c>
      <c r="G35" s="5">
        <f t="shared" si="0"/>
        <v>379.47</v>
      </c>
      <c r="H35" s="5">
        <v>200</v>
      </c>
      <c r="I35" s="5">
        <f t="shared" si="1"/>
        <v>834</v>
      </c>
      <c r="J35" s="5">
        <f t="shared" si="2"/>
        <v>291</v>
      </c>
      <c r="K35" s="5">
        <f t="shared" si="3"/>
        <v>1213.47</v>
      </c>
    </row>
    <row r="36" spans="1:11" ht="55.5" customHeight="1" x14ac:dyDescent="0.25">
      <c r="A36" s="3">
        <f t="shared" si="4"/>
        <v>26</v>
      </c>
      <c r="B36" s="49" t="s">
        <v>33</v>
      </c>
      <c r="C36" s="4" t="s">
        <v>10</v>
      </c>
      <c r="D36" s="38">
        <v>8.67</v>
      </c>
      <c r="E36" s="38">
        <v>0</v>
      </c>
      <c r="F36" s="5"/>
      <c r="G36" s="5">
        <f t="shared" si="0"/>
        <v>0</v>
      </c>
      <c r="H36" s="5"/>
      <c r="I36" s="5">
        <f t="shared" si="1"/>
        <v>0</v>
      </c>
      <c r="J36" s="5">
        <f t="shared" si="2"/>
        <v>0</v>
      </c>
      <c r="K36" s="5">
        <f t="shared" si="3"/>
        <v>0</v>
      </c>
    </row>
    <row r="37" spans="1:11" ht="33" x14ac:dyDescent="0.25">
      <c r="A37" s="3">
        <f t="shared" si="4"/>
        <v>27</v>
      </c>
      <c r="B37" s="49" t="s">
        <v>34</v>
      </c>
      <c r="C37" s="4" t="s">
        <v>10</v>
      </c>
      <c r="D37" s="39">
        <v>4.1500000000000004</v>
      </c>
      <c r="E37" s="39">
        <v>4.16</v>
      </c>
      <c r="F37" s="5">
        <f>173-11-12-17-11</f>
        <v>122</v>
      </c>
      <c r="G37" s="5">
        <f t="shared" si="0"/>
        <v>507.52</v>
      </c>
      <c r="H37" s="5">
        <v>145</v>
      </c>
      <c r="I37" s="5">
        <f t="shared" si="1"/>
        <v>603.20000000000005</v>
      </c>
      <c r="J37" s="5">
        <f t="shared" si="2"/>
        <v>267</v>
      </c>
      <c r="K37" s="5">
        <f t="shared" si="3"/>
        <v>1110.72</v>
      </c>
    </row>
    <row r="38" spans="1:11" ht="16.5" x14ac:dyDescent="0.25">
      <c r="A38" s="3">
        <f t="shared" si="4"/>
        <v>28</v>
      </c>
      <c r="B38" s="48" t="s">
        <v>35</v>
      </c>
      <c r="C38" s="4" t="s">
        <v>10</v>
      </c>
      <c r="D38" s="39">
        <v>5.86</v>
      </c>
      <c r="E38" s="39">
        <v>5.88</v>
      </c>
      <c r="F38" s="5">
        <f>658-38-52-17*2-3*4-6*4-22-4</f>
        <v>472</v>
      </c>
      <c r="G38" s="5">
        <f t="shared" si="0"/>
        <v>2775.36</v>
      </c>
      <c r="H38" s="5">
        <v>220</v>
      </c>
      <c r="I38" s="5">
        <f t="shared" si="1"/>
        <v>1293.5999999999999</v>
      </c>
      <c r="J38" s="5">
        <f t="shared" si="2"/>
        <v>692</v>
      </c>
      <c r="K38" s="5">
        <f t="shared" si="3"/>
        <v>4068.96</v>
      </c>
    </row>
    <row r="39" spans="1:11" ht="16.5" x14ac:dyDescent="0.25">
      <c r="A39" s="3">
        <f t="shared" si="4"/>
        <v>29</v>
      </c>
      <c r="B39" s="48" t="s">
        <v>36</v>
      </c>
      <c r="C39" s="4" t="s">
        <v>10</v>
      </c>
      <c r="D39" s="39">
        <v>13.6</v>
      </c>
      <c r="E39" s="39">
        <v>0</v>
      </c>
      <c r="F39" s="5"/>
      <c r="G39" s="5">
        <f t="shared" si="0"/>
        <v>0</v>
      </c>
      <c r="H39" s="5"/>
      <c r="I39" s="5">
        <f t="shared" si="1"/>
        <v>0</v>
      </c>
      <c r="J39" s="5">
        <f t="shared" si="2"/>
        <v>0</v>
      </c>
      <c r="K39" s="5">
        <f t="shared" si="3"/>
        <v>0</v>
      </c>
    </row>
    <row r="40" spans="1:11" ht="16.5" x14ac:dyDescent="0.25">
      <c r="A40" s="3">
        <f t="shared" si="4"/>
        <v>30</v>
      </c>
      <c r="B40" s="48" t="s">
        <v>37</v>
      </c>
      <c r="C40" s="4" t="s">
        <v>10</v>
      </c>
      <c r="D40" s="39">
        <v>14.7</v>
      </c>
      <c r="E40" s="39">
        <v>14.74</v>
      </c>
      <c r="F40" s="5">
        <v>12</v>
      </c>
      <c r="G40" s="5">
        <f t="shared" si="0"/>
        <v>176.88</v>
      </c>
      <c r="H40" s="5">
        <v>25</v>
      </c>
      <c r="I40" s="5">
        <f t="shared" si="1"/>
        <v>368.5</v>
      </c>
      <c r="J40" s="5">
        <f t="shared" si="2"/>
        <v>37</v>
      </c>
      <c r="K40" s="5">
        <f t="shared" si="3"/>
        <v>545.38</v>
      </c>
    </row>
    <row r="41" spans="1:11" ht="16.5" x14ac:dyDescent="0.25">
      <c r="A41" s="3">
        <f t="shared" si="4"/>
        <v>31</v>
      </c>
      <c r="B41" s="49" t="s">
        <v>38</v>
      </c>
      <c r="C41" s="4" t="s">
        <v>10</v>
      </c>
      <c r="D41" s="39">
        <v>143.72999999999999</v>
      </c>
      <c r="E41" s="39">
        <v>187.59</v>
      </c>
      <c r="F41" s="5">
        <f>2-1</f>
        <v>1</v>
      </c>
      <c r="G41" s="5">
        <f t="shared" si="0"/>
        <v>187.59</v>
      </c>
      <c r="H41" s="5">
        <v>4</v>
      </c>
      <c r="I41" s="5">
        <f t="shared" si="1"/>
        <v>750.36</v>
      </c>
      <c r="J41" s="5">
        <f t="shared" si="2"/>
        <v>5</v>
      </c>
      <c r="K41" s="5">
        <f t="shared" si="3"/>
        <v>937.95</v>
      </c>
    </row>
    <row r="42" spans="1:11" ht="16.5" x14ac:dyDescent="0.25">
      <c r="A42" s="3">
        <f t="shared" si="4"/>
        <v>32</v>
      </c>
      <c r="B42" s="49" t="s">
        <v>39</v>
      </c>
      <c r="C42" s="4" t="s">
        <v>10</v>
      </c>
      <c r="D42" s="39">
        <v>206.46</v>
      </c>
      <c r="E42" s="39">
        <v>241.35</v>
      </c>
      <c r="F42" s="5">
        <f>230-14-17-18-12</f>
        <v>169</v>
      </c>
      <c r="G42" s="5">
        <f t="shared" si="0"/>
        <v>40788.15</v>
      </c>
      <c r="H42" s="5">
        <v>165</v>
      </c>
      <c r="I42" s="5">
        <f t="shared" si="1"/>
        <v>39822.75</v>
      </c>
      <c r="J42" s="5">
        <f t="shared" si="2"/>
        <v>334</v>
      </c>
      <c r="K42" s="5">
        <f t="shared" si="3"/>
        <v>80610.899999999994</v>
      </c>
    </row>
    <row r="43" spans="1:11" ht="16.5" x14ac:dyDescent="0.25">
      <c r="A43" s="3">
        <f t="shared" si="4"/>
        <v>33</v>
      </c>
      <c r="B43" s="49" t="s">
        <v>40</v>
      </c>
      <c r="C43" s="4" t="s">
        <v>10</v>
      </c>
      <c r="D43" s="39">
        <v>318</v>
      </c>
      <c r="E43" s="39">
        <v>0</v>
      </c>
      <c r="F43" s="5"/>
      <c r="G43" s="5">
        <f t="shared" si="0"/>
        <v>0</v>
      </c>
      <c r="H43" s="5"/>
      <c r="I43" s="5">
        <f t="shared" si="1"/>
        <v>0</v>
      </c>
      <c r="J43" s="5">
        <f t="shared" si="2"/>
        <v>0</v>
      </c>
      <c r="K43" s="5">
        <f t="shared" si="3"/>
        <v>0</v>
      </c>
    </row>
    <row r="44" spans="1:11" ht="16.5" x14ac:dyDescent="0.25">
      <c r="A44" s="3">
        <f t="shared" si="4"/>
        <v>34</v>
      </c>
      <c r="B44" s="49" t="s">
        <v>41</v>
      </c>
      <c r="C44" s="4" t="s">
        <v>10</v>
      </c>
      <c r="D44" s="39">
        <v>561.77</v>
      </c>
      <c r="E44" s="39">
        <v>0</v>
      </c>
      <c r="F44" s="5"/>
      <c r="G44" s="5">
        <f t="shared" si="0"/>
        <v>0</v>
      </c>
      <c r="H44" s="5"/>
      <c r="I44" s="5">
        <f t="shared" si="1"/>
        <v>0</v>
      </c>
      <c r="J44" s="5">
        <f t="shared" si="2"/>
        <v>0</v>
      </c>
      <c r="K44" s="5">
        <f t="shared" si="3"/>
        <v>0</v>
      </c>
    </row>
    <row r="45" spans="1:11" ht="16.5" x14ac:dyDescent="0.25">
      <c r="A45" s="3">
        <f t="shared" si="4"/>
        <v>35</v>
      </c>
      <c r="B45" s="49" t="s">
        <v>42</v>
      </c>
      <c r="C45" s="4" t="s">
        <v>10</v>
      </c>
      <c r="D45" s="39">
        <v>642.5</v>
      </c>
      <c r="E45" s="39">
        <v>678.19</v>
      </c>
      <c r="F45" s="5">
        <v>1</v>
      </c>
      <c r="G45" s="5">
        <f t="shared" si="0"/>
        <v>678.19</v>
      </c>
      <c r="H45" s="5"/>
      <c r="I45" s="5">
        <f t="shared" si="1"/>
        <v>0</v>
      </c>
      <c r="J45" s="5">
        <f t="shared" si="2"/>
        <v>1</v>
      </c>
      <c r="K45" s="5">
        <f t="shared" si="3"/>
        <v>678.19</v>
      </c>
    </row>
    <row r="46" spans="1:11" ht="16.5" x14ac:dyDescent="0.25">
      <c r="A46" s="3">
        <f t="shared" si="4"/>
        <v>36</v>
      </c>
      <c r="B46" s="49" t="s">
        <v>43</v>
      </c>
      <c r="C46" s="4" t="s">
        <v>10</v>
      </c>
      <c r="D46" s="38">
        <v>772</v>
      </c>
      <c r="E46" s="38">
        <v>801.39</v>
      </c>
      <c r="F46" s="5">
        <v>2</v>
      </c>
      <c r="G46" s="5">
        <f t="shared" si="0"/>
        <v>1602.78</v>
      </c>
      <c r="H46" s="5">
        <v>1</v>
      </c>
      <c r="I46" s="5">
        <f t="shared" si="1"/>
        <v>801.39</v>
      </c>
      <c r="J46" s="5">
        <f t="shared" si="2"/>
        <v>3</v>
      </c>
      <c r="K46" s="5">
        <f t="shared" si="3"/>
        <v>2404.17</v>
      </c>
    </row>
    <row r="47" spans="1:11" ht="16.5" x14ac:dyDescent="0.25">
      <c r="A47" s="3">
        <f t="shared" si="4"/>
        <v>37</v>
      </c>
      <c r="B47" s="49" t="s">
        <v>44</v>
      </c>
      <c r="C47" s="4" t="s">
        <v>10</v>
      </c>
      <c r="D47" s="38">
        <v>1164.6099999999999</v>
      </c>
      <c r="E47" s="38">
        <v>1231.55</v>
      </c>
      <c r="F47" s="5"/>
      <c r="G47" s="5">
        <f t="shared" si="0"/>
        <v>0</v>
      </c>
      <c r="H47" s="5">
        <v>1</v>
      </c>
      <c r="I47" s="5">
        <f t="shared" si="1"/>
        <v>1231.55</v>
      </c>
      <c r="J47" s="5">
        <f t="shared" si="2"/>
        <v>1</v>
      </c>
      <c r="K47" s="5">
        <f t="shared" si="3"/>
        <v>1231.55</v>
      </c>
    </row>
    <row r="48" spans="1:11" ht="16.5" x14ac:dyDescent="0.25">
      <c r="A48" s="3">
        <f t="shared" si="4"/>
        <v>38</v>
      </c>
      <c r="B48" s="49" t="s">
        <v>45</v>
      </c>
      <c r="C48" s="4" t="s">
        <v>10</v>
      </c>
      <c r="D48" s="38">
        <v>486.07</v>
      </c>
      <c r="E48" s="38">
        <v>518.4</v>
      </c>
      <c r="F48" s="5">
        <v>1</v>
      </c>
      <c r="G48" s="5">
        <f t="shared" si="0"/>
        <v>518.4</v>
      </c>
      <c r="H48" s="5"/>
      <c r="I48" s="5">
        <f t="shared" si="1"/>
        <v>0</v>
      </c>
      <c r="J48" s="5">
        <f t="shared" si="2"/>
        <v>1</v>
      </c>
      <c r="K48" s="5">
        <f t="shared" si="3"/>
        <v>518.4</v>
      </c>
    </row>
    <row r="49" spans="1:11" ht="16.5" x14ac:dyDescent="0.25">
      <c r="A49" s="3">
        <f t="shared" si="4"/>
        <v>39</v>
      </c>
      <c r="B49" s="49" t="s">
        <v>46</v>
      </c>
      <c r="C49" s="4" t="s">
        <v>10</v>
      </c>
      <c r="D49" s="38">
        <v>584.42999999999995</v>
      </c>
      <c r="E49" s="38">
        <v>633.59</v>
      </c>
      <c r="F49" s="5">
        <v>1</v>
      </c>
      <c r="G49" s="5">
        <f t="shared" si="0"/>
        <v>633.59</v>
      </c>
      <c r="H49" s="5"/>
      <c r="I49" s="5">
        <f t="shared" si="1"/>
        <v>0</v>
      </c>
      <c r="J49" s="5">
        <f t="shared" si="2"/>
        <v>1</v>
      </c>
      <c r="K49" s="5">
        <f t="shared" si="3"/>
        <v>633.59</v>
      </c>
    </row>
    <row r="50" spans="1:11" ht="33" x14ac:dyDescent="0.25">
      <c r="A50" s="3">
        <f t="shared" si="4"/>
        <v>40</v>
      </c>
      <c r="B50" s="49" t="s">
        <v>47</v>
      </c>
      <c r="C50" s="4" t="s">
        <v>10</v>
      </c>
      <c r="D50" s="38">
        <v>1148.04</v>
      </c>
      <c r="E50" s="38">
        <v>0</v>
      </c>
      <c r="F50" s="5"/>
      <c r="G50" s="5">
        <f t="shared" si="0"/>
        <v>0</v>
      </c>
      <c r="H50" s="5"/>
      <c r="I50" s="5">
        <f t="shared" si="1"/>
        <v>0</v>
      </c>
      <c r="J50" s="5">
        <f t="shared" si="2"/>
        <v>0</v>
      </c>
      <c r="K50" s="5">
        <f t="shared" si="3"/>
        <v>0</v>
      </c>
    </row>
    <row r="51" spans="1:11" ht="33" x14ac:dyDescent="0.25">
      <c r="A51" s="3">
        <f t="shared" si="4"/>
        <v>41</v>
      </c>
      <c r="B51" s="49" t="s">
        <v>48</v>
      </c>
      <c r="C51" s="4" t="s">
        <v>10</v>
      </c>
      <c r="D51" s="38">
        <v>1394.3</v>
      </c>
      <c r="E51" s="38">
        <v>0</v>
      </c>
      <c r="F51" s="5"/>
      <c r="G51" s="5">
        <f t="shared" si="0"/>
        <v>0</v>
      </c>
      <c r="H51" s="5"/>
      <c r="I51" s="5">
        <f t="shared" si="1"/>
        <v>0</v>
      </c>
      <c r="J51" s="5">
        <f t="shared" si="2"/>
        <v>0</v>
      </c>
      <c r="K51" s="5">
        <f t="shared" si="3"/>
        <v>0</v>
      </c>
    </row>
    <row r="52" spans="1:11" ht="33" x14ac:dyDescent="0.25">
      <c r="A52" s="3">
        <f t="shared" si="4"/>
        <v>42</v>
      </c>
      <c r="B52" s="49" t="s">
        <v>49</v>
      </c>
      <c r="C52" s="4" t="s">
        <v>10</v>
      </c>
      <c r="D52" s="38">
        <v>1652.65</v>
      </c>
      <c r="E52" s="38">
        <v>0</v>
      </c>
      <c r="F52" s="5"/>
      <c r="G52" s="5">
        <f t="shared" si="0"/>
        <v>0</v>
      </c>
      <c r="H52" s="5"/>
      <c r="I52" s="5">
        <f t="shared" si="1"/>
        <v>0</v>
      </c>
      <c r="J52" s="5">
        <f t="shared" si="2"/>
        <v>0</v>
      </c>
      <c r="K52" s="5">
        <f t="shared" si="3"/>
        <v>0</v>
      </c>
    </row>
    <row r="53" spans="1:11" ht="33" x14ac:dyDescent="0.25">
      <c r="A53" s="3">
        <f t="shared" si="4"/>
        <v>43</v>
      </c>
      <c r="B53" s="49" t="s">
        <v>50</v>
      </c>
      <c r="C53" s="4" t="s">
        <v>10</v>
      </c>
      <c r="D53" s="38">
        <v>1816.87</v>
      </c>
      <c r="E53" s="38">
        <v>0</v>
      </c>
      <c r="F53" s="5"/>
      <c r="G53" s="5">
        <f t="shared" si="0"/>
        <v>0</v>
      </c>
      <c r="H53" s="5"/>
      <c r="I53" s="5">
        <f t="shared" si="1"/>
        <v>0</v>
      </c>
      <c r="J53" s="5">
        <f t="shared" si="2"/>
        <v>0</v>
      </c>
      <c r="K53" s="5">
        <f t="shared" si="3"/>
        <v>0</v>
      </c>
    </row>
    <row r="54" spans="1:11" ht="38.25" customHeight="1" x14ac:dyDescent="0.25">
      <c r="A54" s="3">
        <f t="shared" si="4"/>
        <v>44</v>
      </c>
      <c r="B54" s="48" t="s">
        <v>51</v>
      </c>
      <c r="C54" s="4" t="s">
        <v>10</v>
      </c>
      <c r="D54" s="39">
        <v>1.42</v>
      </c>
      <c r="E54" s="39">
        <v>1.42</v>
      </c>
      <c r="F54" s="5">
        <f>18-3-3</f>
        <v>12</v>
      </c>
      <c r="G54" s="5">
        <f t="shared" si="0"/>
        <v>17.04</v>
      </c>
      <c r="H54" s="5">
        <v>146</v>
      </c>
      <c r="I54" s="5">
        <f t="shared" si="1"/>
        <v>207.32</v>
      </c>
      <c r="J54" s="5">
        <f t="shared" si="2"/>
        <v>158</v>
      </c>
      <c r="K54" s="5">
        <f t="shared" si="3"/>
        <v>224.36</v>
      </c>
    </row>
    <row r="55" spans="1:11" ht="16.5" x14ac:dyDescent="0.25">
      <c r="A55" s="3">
        <f t="shared" si="4"/>
        <v>45</v>
      </c>
      <c r="B55" s="47" t="s">
        <v>52</v>
      </c>
      <c r="C55" s="4" t="s">
        <v>10</v>
      </c>
      <c r="D55" s="39">
        <v>11.93</v>
      </c>
      <c r="E55" s="39">
        <v>11.97</v>
      </c>
      <c r="F55" s="5">
        <f>819-45-52-17*3-18-9-33</f>
        <v>611</v>
      </c>
      <c r="G55" s="5">
        <f t="shared" si="0"/>
        <v>7313.67</v>
      </c>
      <c r="H55" s="5">
        <v>608</v>
      </c>
      <c r="I55" s="5">
        <f t="shared" si="1"/>
        <v>7277.76</v>
      </c>
      <c r="J55" s="5">
        <f t="shared" si="2"/>
        <v>1219</v>
      </c>
      <c r="K55" s="5">
        <f t="shared" si="3"/>
        <v>14591.43</v>
      </c>
    </row>
    <row r="56" spans="1:11" ht="16.5" x14ac:dyDescent="0.25">
      <c r="A56" s="3">
        <f t="shared" si="4"/>
        <v>46</v>
      </c>
      <c r="B56" s="47" t="s">
        <v>53</v>
      </c>
      <c r="C56" s="4" t="s">
        <v>10</v>
      </c>
      <c r="D56" s="39">
        <v>9.4600000000000009</v>
      </c>
      <c r="E56" s="39">
        <v>0</v>
      </c>
      <c r="F56" s="5"/>
      <c r="G56" s="5">
        <f t="shared" si="0"/>
        <v>0</v>
      </c>
      <c r="H56" s="5"/>
      <c r="I56" s="5">
        <f t="shared" si="1"/>
        <v>0</v>
      </c>
      <c r="J56" s="5">
        <f t="shared" si="2"/>
        <v>0</v>
      </c>
      <c r="K56" s="5">
        <f t="shared" si="3"/>
        <v>0</v>
      </c>
    </row>
    <row r="57" spans="1:11" ht="16.5" x14ac:dyDescent="0.25">
      <c r="A57" s="3">
        <f t="shared" si="4"/>
        <v>47</v>
      </c>
      <c r="B57" s="47" t="s">
        <v>54</v>
      </c>
      <c r="C57" s="4" t="s">
        <v>10</v>
      </c>
      <c r="D57" s="39">
        <v>16.12</v>
      </c>
      <c r="E57" s="39">
        <v>16.170000000000002</v>
      </c>
      <c r="F57" s="5">
        <f>180-12-15-18-6</f>
        <v>129</v>
      </c>
      <c r="G57" s="5">
        <f t="shared" si="0"/>
        <v>2085.9299999999998</v>
      </c>
      <c r="H57" s="5">
        <v>167</v>
      </c>
      <c r="I57" s="5">
        <f t="shared" si="1"/>
        <v>2700.39</v>
      </c>
      <c r="J57" s="5">
        <f t="shared" si="2"/>
        <v>296</v>
      </c>
      <c r="K57" s="5">
        <f t="shared" si="3"/>
        <v>4786.32</v>
      </c>
    </row>
    <row r="58" spans="1:11" ht="16.5" x14ac:dyDescent="0.25">
      <c r="A58" s="3">
        <f t="shared" si="4"/>
        <v>48</v>
      </c>
      <c r="B58" s="50" t="s">
        <v>55</v>
      </c>
      <c r="C58" s="4" t="s">
        <v>10</v>
      </c>
      <c r="D58" s="39">
        <v>3.03</v>
      </c>
      <c r="E58" s="39">
        <v>3.04</v>
      </c>
      <c r="F58" s="5">
        <f>73-2</f>
        <v>71</v>
      </c>
      <c r="G58" s="5">
        <f t="shared" si="0"/>
        <v>215.84</v>
      </c>
      <c r="H58" s="5">
        <v>100</v>
      </c>
      <c r="I58" s="5">
        <f t="shared" si="1"/>
        <v>304</v>
      </c>
      <c r="J58" s="5">
        <f t="shared" si="2"/>
        <v>171</v>
      </c>
      <c r="K58" s="5">
        <f t="shared" si="3"/>
        <v>519.84</v>
      </c>
    </row>
    <row r="59" spans="1:11" ht="16.5" x14ac:dyDescent="0.25">
      <c r="A59" s="3">
        <f t="shared" si="4"/>
        <v>49</v>
      </c>
      <c r="B59" s="50" t="s">
        <v>56</v>
      </c>
      <c r="C59" s="4" t="s">
        <v>10</v>
      </c>
      <c r="D59" s="39">
        <v>0.8</v>
      </c>
      <c r="E59" s="39">
        <v>0.8</v>
      </c>
      <c r="F59" s="5">
        <v>20</v>
      </c>
      <c r="G59" s="5">
        <f t="shared" si="0"/>
        <v>16</v>
      </c>
      <c r="H59" s="5">
        <v>268</v>
      </c>
      <c r="I59" s="5">
        <f t="shared" si="1"/>
        <v>214.4</v>
      </c>
      <c r="J59" s="5">
        <f t="shared" si="2"/>
        <v>288</v>
      </c>
      <c r="K59" s="5">
        <f t="shared" si="3"/>
        <v>230.4</v>
      </c>
    </row>
    <row r="60" spans="1:11" ht="33" x14ac:dyDescent="0.25">
      <c r="A60" s="3">
        <f t="shared" si="4"/>
        <v>50</v>
      </c>
      <c r="B60" s="51" t="s">
        <v>376</v>
      </c>
      <c r="C60" s="4" t="s">
        <v>10</v>
      </c>
      <c r="D60" s="38">
        <v>6.72</v>
      </c>
      <c r="E60" s="38">
        <v>0</v>
      </c>
      <c r="F60" s="5"/>
      <c r="G60" s="5">
        <f t="shared" si="0"/>
        <v>0</v>
      </c>
      <c r="H60" s="5"/>
      <c r="I60" s="5">
        <f t="shared" si="1"/>
        <v>0</v>
      </c>
      <c r="J60" s="5">
        <f t="shared" si="2"/>
        <v>0</v>
      </c>
      <c r="K60" s="5">
        <f t="shared" si="3"/>
        <v>0</v>
      </c>
    </row>
    <row r="61" spans="1:11" ht="16.5" x14ac:dyDescent="0.25">
      <c r="A61" s="3">
        <f t="shared" si="4"/>
        <v>51</v>
      </c>
      <c r="B61" s="50" t="s">
        <v>57</v>
      </c>
      <c r="C61" s="4" t="s">
        <v>10</v>
      </c>
      <c r="D61" s="38">
        <v>1.73</v>
      </c>
      <c r="E61" s="38">
        <v>0</v>
      </c>
      <c r="F61" s="5"/>
      <c r="G61" s="5">
        <f t="shared" si="0"/>
        <v>0</v>
      </c>
      <c r="H61" s="5"/>
      <c r="I61" s="5">
        <f t="shared" si="1"/>
        <v>0</v>
      </c>
      <c r="J61" s="5">
        <f t="shared" si="2"/>
        <v>0</v>
      </c>
      <c r="K61" s="5">
        <f t="shared" si="3"/>
        <v>0</v>
      </c>
    </row>
    <row r="62" spans="1:11" ht="16.5" x14ac:dyDescent="0.25">
      <c r="A62" s="3">
        <f t="shared" si="4"/>
        <v>52</v>
      </c>
      <c r="B62" s="50" t="s">
        <v>58</v>
      </c>
      <c r="C62" s="4" t="s">
        <v>10</v>
      </c>
      <c r="D62" s="38">
        <v>2.85</v>
      </c>
      <c r="E62" s="38">
        <v>0</v>
      </c>
      <c r="F62" s="5"/>
      <c r="G62" s="5">
        <f t="shared" si="0"/>
        <v>0</v>
      </c>
      <c r="H62" s="5"/>
      <c r="I62" s="5">
        <f t="shared" si="1"/>
        <v>0</v>
      </c>
      <c r="J62" s="5">
        <f t="shared" si="2"/>
        <v>0</v>
      </c>
      <c r="K62" s="5">
        <f t="shared" si="3"/>
        <v>0</v>
      </c>
    </row>
    <row r="63" spans="1:11" ht="16.5" x14ac:dyDescent="0.25">
      <c r="A63" s="3">
        <f t="shared" si="4"/>
        <v>53</v>
      </c>
      <c r="B63" s="50" t="s">
        <v>59</v>
      </c>
      <c r="C63" s="4" t="s">
        <v>10</v>
      </c>
      <c r="D63" s="38">
        <v>2.84</v>
      </c>
      <c r="E63" s="38">
        <v>0</v>
      </c>
      <c r="F63" s="5"/>
      <c r="G63" s="5">
        <f t="shared" si="0"/>
        <v>0</v>
      </c>
      <c r="H63" s="5"/>
      <c r="I63" s="5">
        <f t="shared" si="1"/>
        <v>0</v>
      </c>
      <c r="J63" s="5">
        <f t="shared" si="2"/>
        <v>0</v>
      </c>
      <c r="K63" s="5">
        <f t="shared" si="3"/>
        <v>0</v>
      </c>
    </row>
    <row r="64" spans="1:11" ht="16.5" x14ac:dyDescent="0.25">
      <c r="A64" s="3">
        <f t="shared" si="4"/>
        <v>54</v>
      </c>
      <c r="B64" s="50" t="s">
        <v>60</v>
      </c>
      <c r="C64" s="4" t="s">
        <v>10</v>
      </c>
      <c r="D64" s="38">
        <v>3.45</v>
      </c>
      <c r="E64" s="38">
        <v>0</v>
      </c>
      <c r="F64" s="5"/>
      <c r="G64" s="5">
        <f t="shared" si="0"/>
        <v>0</v>
      </c>
      <c r="H64" s="5"/>
      <c r="I64" s="5">
        <f t="shared" si="1"/>
        <v>0</v>
      </c>
      <c r="J64" s="5">
        <f t="shared" si="2"/>
        <v>0</v>
      </c>
      <c r="K64" s="5">
        <f t="shared" si="3"/>
        <v>0</v>
      </c>
    </row>
    <row r="65" spans="1:11" ht="16.5" x14ac:dyDescent="0.25">
      <c r="A65" s="3">
        <f t="shared" si="4"/>
        <v>55</v>
      </c>
      <c r="B65" s="50" t="s">
        <v>61</v>
      </c>
      <c r="C65" s="4" t="s">
        <v>10</v>
      </c>
      <c r="D65" s="38">
        <v>5.29</v>
      </c>
      <c r="E65" s="38">
        <v>0</v>
      </c>
      <c r="F65" s="5"/>
      <c r="G65" s="5">
        <f t="shared" si="0"/>
        <v>0</v>
      </c>
      <c r="H65" s="5"/>
      <c r="I65" s="5">
        <f t="shared" si="1"/>
        <v>0</v>
      </c>
      <c r="J65" s="5">
        <f t="shared" si="2"/>
        <v>0</v>
      </c>
      <c r="K65" s="5">
        <f t="shared" si="3"/>
        <v>0</v>
      </c>
    </row>
    <row r="66" spans="1:11" ht="16.5" x14ac:dyDescent="0.25">
      <c r="A66" s="3">
        <f t="shared" si="4"/>
        <v>56</v>
      </c>
      <c r="B66" s="52" t="s">
        <v>448</v>
      </c>
      <c r="C66" s="45" t="s">
        <v>10</v>
      </c>
      <c r="D66" s="38">
        <v>14</v>
      </c>
      <c r="E66" s="38">
        <v>0</v>
      </c>
      <c r="F66" s="5"/>
      <c r="G66" s="5">
        <f t="shared" si="0"/>
        <v>0</v>
      </c>
      <c r="H66" s="40"/>
      <c r="I66" s="5">
        <f t="shared" si="1"/>
        <v>0</v>
      </c>
      <c r="J66" s="5">
        <f t="shared" si="2"/>
        <v>0</v>
      </c>
      <c r="K66" s="5">
        <f t="shared" si="3"/>
        <v>0</v>
      </c>
    </row>
    <row r="67" spans="1:11" ht="16.5" x14ac:dyDescent="0.25">
      <c r="A67" s="3">
        <f t="shared" si="4"/>
        <v>57</v>
      </c>
      <c r="B67" s="52" t="s">
        <v>449</v>
      </c>
      <c r="C67" s="45" t="s">
        <v>10</v>
      </c>
      <c r="D67" s="38">
        <v>17</v>
      </c>
      <c r="E67" s="38">
        <v>0</v>
      </c>
      <c r="F67" s="5"/>
      <c r="G67" s="5">
        <f t="shared" si="0"/>
        <v>0</v>
      </c>
      <c r="H67" s="40"/>
      <c r="I67" s="5">
        <f t="shared" si="1"/>
        <v>0</v>
      </c>
      <c r="J67" s="5">
        <f t="shared" si="2"/>
        <v>0</v>
      </c>
      <c r="K67" s="5">
        <f t="shared" si="3"/>
        <v>0</v>
      </c>
    </row>
    <row r="68" spans="1:11" ht="16.5" x14ac:dyDescent="0.25">
      <c r="A68" s="3">
        <f t="shared" si="4"/>
        <v>58</v>
      </c>
      <c r="B68" s="50" t="s">
        <v>62</v>
      </c>
      <c r="C68" s="4" t="s">
        <v>10</v>
      </c>
      <c r="D68" s="38">
        <v>1.96</v>
      </c>
      <c r="E68" s="38">
        <v>0</v>
      </c>
      <c r="F68" s="5"/>
      <c r="G68" s="5">
        <f t="shared" si="0"/>
        <v>0</v>
      </c>
      <c r="H68" s="5"/>
      <c r="I68" s="5">
        <f t="shared" si="1"/>
        <v>0</v>
      </c>
      <c r="J68" s="5">
        <f t="shared" si="2"/>
        <v>0</v>
      </c>
      <c r="K68" s="5">
        <f t="shared" si="3"/>
        <v>0</v>
      </c>
    </row>
    <row r="69" spans="1:11" ht="16.5" x14ac:dyDescent="0.25">
      <c r="A69" s="3">
        <f t="shared" si="4"/>
        <v>59</v>
      </c>
      <c r="B69" s="50" t="s">
        <v>63</v>
      </c>
      <c r="C69" s="4" t="s">
        <v>10</v>
      </c>
      <c r="D69" s="38">
        <v>2.39</v>
      </c>
      <c r="E69" s="38">
        <v>0</v>
      </c>
      <c r="F69" s="5"/>
      <c r="G69" s="5">
        <f t="shared" si="0"/>
        <v>0</v>
      </c>
      <c r="H69" s="5"/>
      <c r="I69" s="5">
        <f t="shared" si="1"/>
        <v>0</v>
      </c>
      <c r="J69" s="5">
        <f t="shared" si="2"/>
        <v>0</v>
      </c>
      <c r="K69" s="5">
        <f t="shared" si="3"/>
        <v>0</v>
      </c>
    </row>
    <row r="70" spans="1:11" ht="16.5" x14ac:dyDescent="0.25">
      <c r="A70" s="3">
        <f t="shared" si="4"/>
        <v>60</v>
      </c>
      <c r="B70" s="50" t="s">
        <v>64</v>
      </c>
      <c r="C70" s="4" t="s">
        <v>10</v>
      </c>
      <c r="D70" s="38">
        <v>3.01</v>
      </c>
      <c r="E70" s="38">
        <v>0</v>
      </c>
      <c r="F70" s="5"/>
      <c r="G70" s="5">
        <f t="shared" si="0"/>
        <v>0</v>
      </c>
      <c r="H70" s="5"/>
      <c r="I70" s="5">
        <f t="shared" si="1"/>
        <v>0</v>
      </c>
      <c r="J70" s="5">
        <f t="shared" si="2"/>
        <v>0</v>
      </c>
      <c r="K70" s="5">
        <f t="shared" si="3"/>
        <v>0</v>
      </c>
    </row>
    <row r="71" spans="1:11" ht="16.5" x14ac:dyDescent="0.25">
      <c r="A71" s="3">
        <f t="shared" si="4"/>
        <v>61</v>
      </c>
      <c r="B71" s="50" t="s">
        <v>65</v>
      </c>
      <c r="C71" s="4" t="s">
        <v>10</v>
      </c>
      <c r="D71" s="38">
        <v>3.65</v>
      </c>
      <c r="E71" s="38">
        <v>0</v>
      </c>
      <c r="F71" s="5"/>
      <c r="G71" s="5">
        <f t="shared" si="0"/>
        <v>0</v>
      </c>
      <c r="H71" s="5"/>
      <c r="I71" s="5">
        <f t="shared" si="1"/>
        <v>0</v>
      </c>
      <c r="J71" s="5">
        <f t="shared" si="2"/>
        <v>0</v>
      </c>
      <c r="K71" s="5">
        <f t="shared" si="3"/>
        <v>0</v>
      </c>
    </row>
    <row r="72" spans="1:11" ht="16.5" x14ac:dyDescent="0.25">
      <c r="A72" s="3">
        <f t="shared" si="4"/>
        <v>62</v>
      </c>
      <c r="B72" s="50" t="s">
        <v>66</v>
      </c>
      <c r="C72" s="4" t="s">
        <v>10</v>
      </c>
      <c r="D72" s="38">
        <v>4.5199999999999996</v>
      </c>
      <c r="E72" s="38">
        <v>0</v>
      </c>
      <c r="F72" s="5"/>
      <c r="G72" s="5">
        <f t="shared" si="0"/>
        <v>0</v>
      </c>
      <c r="H72" s="5"/>
      <c r="I72" s="5">
        <f t="shared" si="1"/>
        <v>0</v>
      </c>
      <c r="J72" s="5">
        <f t="shared" si="2"/>
        <v>0</v>
      </c>
      <c r="K72" s="5">
        <f t="shared" si="3"/>
        <v>0</v>
      </c>
    </row>
    <row r="73" spans="1:11" ht="16.5" x14ac:dyDescent="0.25">
      <c r="A73" s="3">
        <f t="shared" si="4"/>
        <v>63</v>
      </c>
      <c r="B73" s="50" t="s">
        <v>67</v>
      </c>
      <c r="C73" s="4" t="s">
        <v>10</v>
      </c>
      <c r="D73" s="38">
        <v>6.36</v>
      </c>
      <c r="E73" s="38">
        <v>0</v>
      </c>
      <c r="F73" s="5"/>
      <c r="G73" s="5">
        <f t="shared" si="0"/>
        <v>0</v>
      </c>
      <c r="H73" s="5"/>
      <c r="I73" s="5">
        <f t="shared" si="1"/>
        <v>0</v>
      </c>
      <c r="J73" s="5">
        <f t="shared" si="2"/>
        <v>0</v>
      </c>
      <c r="K73" s="5">
        <f t="shared" si="3"/>
        <v>0</v>
      </c>
    </row>
    <row r="74" spans="1:11" ht="16.5" x14ac:dyDescent="0.25">
      <c r="A74" s="3">
        <f t="shared" si="4"/>
        <v>64</v>
      </c>
      <c r="B74" s="50" t="s">
        <v>417</v>
      </c>
      <c r="C74" s="4" t="s">
        <v>68</v>
      </c>
      <c r="D74" s="38">
        <v>0.9</v>
      </c>
      <c r="E74" s="38">
        <v>1.03</v>
      </c>
      <c r="F74" s="5">
        <f>1368-14*5-140-91-14</f>
        <v>1053</v>
      </c>
      <c r="G74" s="5">
        <f t="shared" si="0"/>
        <v>1084.5899999999999</v>
      </c>
      <c r="H74" s="5">
        <f>123*12</f>
        <v>1476</v>
      </c>
      <c r="I74" s="5">
        <f t="shared" si="1"/>
        <v>1520.28</v>
      </c>
      <c r="J74" s="5">
        <f t="shared" si="2"/>
        <v>2529</v>
      </c>
      <c r="K74" s="5">
        <f t="shared" si="3"/>
        <v>2604.87</v>
      </c>
    </row>
    <row r="75" spans="1:11" ht="19.5" customHeight="1" x14ac:dyDescent="0.25">
      <c r="A75" s="3">
        <f t="shared" si="4"/>
        <v>65</v>
      </c>
      <c r="B75" s="53" t="s">
        <v>69</v>
      </c>
      <c r="C75" s="4" t="s">
        <v>10</v>
      </c>
      <c r="D75" s="38">
        <v>68.98</v>
      </c>
      <c r="E75" s="38">
        <v>72.400000000000006</v>
      </c>
      <c r="F75" s="5">
        <v>2</v>
      </c>
      <c r="G75" s="5">
        <f t="shared" si="0"/>
        <v>144.80000000000001</v>
      </c>
      <c r="H75" s="5"/>
      <c r="I75" s="5">
        <f t="shared" si="1"/>
        <v>0</v>
      </c>
      <c r="J75" s="5">
        <f t="shared" si="2"/>
        <v>2</v>
      </c>
      <c r="K75" s="5">
        <f t="shared" si="3"/>
        <v>144.80000000000001</v>
      </c>
    </row>
    <row r="76" spans="1:11" ht="16.5" x14ac:dyDescent="0.25">
      <c r="A76" s="3">
        <f t="shared" si="4"/>
        <v>66</v>
      </c>
      <c r="B76" s="53" t="s">
        <v>418</v>
      </c>
      <c r="C76" s="4" t="s">
        <v>10</v>
      </c>
      <c r="D76" s="38">
        <v>3.09</v>
      </c>
      <c r="E76" s="38">
        <v>0</v>
      </c>
      <c r="F76" s="5"/>
      <c r="G76" s="5">
        <f t="shared" ref="G76:G139" si="5">+ROUND(F76*$E76,2)</f>
        <v>0</v>
      </c>
      <c r="H76" s="5"/>
      <c r="I76" s="5">
        <f t="shared" ref="I76:I139" si="6">+ROUND(H76*$E76,2)</f>
        <v>0</v>
      </c>
      <c r="J76" s="5">
        <f t="shared" ref="J76:J139" si="7">F76+H76</f>
        <v>0</v>
      </c>
      <c r="K76" s="5">
        <f t="shared" ref="K76:K139" si="8">+ROUND(J76*$E76,2)</f>
        <v>0</v>
      </c>
    </row>
    <row r="77" spans="1:11" ht="16.5" x14ac:dyDescent="0.25">
      <c r="A77" s="3">
        <f t="shared" si="4"/>
        <v>67</v>
      </c>
      <c r="B77" s="53" t="s">
        <v>419</v>
      </c>
      <c r="C77" s="4" t="s">
        <v>10</v>
      </c>
      <c r="D77" s="38">
        <v>3.61</v>
      </c>
      <c r="E77" s="38">
        <v>0</v>
      </c>
      <c r="F77" s="5"/>
      <c r="G77" s="5">
        <f t="shared" si="5"/>
        <v>0</v>
      </c>
      <c r="H77" s="5"/>
      <c r="I77" s="5">
        <f t="shared" si="6"/>
        <v>0</v>
      </c>
      <c r="J77" s="5">
        <f t="shared" si="7"/>
        <v>0</v>
      </c>
      <c r="K77" s="5">
        <f t="shared" si="8"/>
        <v>0</v>
      </c>
    </row>
    <row r="78" spans="1:11" ht="16.5" x14ac:dyDescent="0.25">
      <c r="A78" s="3">
        <f t="shared" si="4"/>
        <v>68</v>
      </c>
      <c r="B78" s="53" t="s">
        <v>420</v>
      </c>
      <c r="C78" s="4" t="s">
        <v>10</v>
      </c>
      <c r="D78" s="38">
        <v>4.3</v>
      </c>
      <c r="E78" s="38">
        <v>0</v>
      </c>
      <c r="F78" s="5"/>
      <c r="G78" s="5">
        <f t="shared" si="5"/>
        <v>0</v>
      </c>
      <c r="H78" s="5"/>
      <c r="I78" s="5">
        <f t="shared" si="6"/>
        <v>0</v>
      </c>
      <c r="J78" s="5">
        <f t="shared" si="7"/>
        <v>0</v>
      </c>
      <c r="K78" s="5">
        <f t="shared" si="8"/>
        <v>0</v>
      </c>
    </row>
    <row r="79" spans="1:11" ht="16.5" x14ac:dyDescent="0.25">
      <c r="A79" s="3">
        <f t="shared" ref="A79:A143" si="9">+A78+1</f>
        <v>69</v>
      </c>
      <c r="B79" s="53" t="s">
        <v>421</v>
      </c>
      <c r="C79" s="4" t="s">
        <v>10</v>
      </c>
      <c r="D79" s="38">
        <v>4.8899999999999997</v>
      </c>
      <c r="E79" s="38">
        <v>0</v>
      </c>
      <c r="F79" s="5"/>
      <c r="G79" s="5">
        <f t="shared" si="5"/>
        <v>0</v>
      </c>
      <c r="H79" s="5"/>
      <c r="I79" s="5">
        <f t="shared" si="6"/>
        <v>0</v>
      </c>
      <c r="J79" s="5">
        <f t="shared" si="7"/>
        <v>0</v>
      </c>
      <c r="K79" s="5">
        <f t="shared" si="8"/>
        <v>0</v>
      </c>
    </row>
    <row r="80" spans="1:11" ht="16.5" x14ac:dyDescent="0.25">
      <c r="A80" s="3">
        <f t="shared" si="9"/>
        <v>70</v>
      </c>
      <c r="B80" s="53" t="s">
        <v>422</v>
      </c>
      <c r="C80" s="4" t="s">
        <v>10</v>
      </c>
      <c r="D80" s="38">
        <v>5.0599999999999996</v>
      </c>
      <c r="E80" s="38">
        <v>5.08</v>
      </c>
      <c r="F80" s="5">
        <v>136</v>
      </c>
      <c r="G80" s="5">
        <f t="shared" si="5"/>
        <v>690.88</v>
      </c>
      <c r="H80" s="5"/>
      <c r="I80" s="5">
        <f t="shared" si="6"/>
        <v>0</v>
      </c>
      <c r="J80" s="5">
        <f t="shared" si="7"/>
        <v>136</v>
      </c>
      <c r="K80" s="5">
        <f t="shared" si="8"/>
        <v>690.88</v>
      </c>
    </row>
    <row r="81" spans="1:11" ht="16.5" x14ac:dyDescent="0.25">
      <c r="A81" s="3">
        <f t="shared" si="9"/>
        <v>71</v>
      </c>
      <c r="B81" s="53" t="s">
        <v>423</v>
      </c>
      <c r="C81" s="4" t="s">
        <v>10</v>
      </c>
      <c r="D81" s="38">
        <v>3.91</v>
      </c>
      <c r="E81" s="38">
        <v>0</v>
      </c>
      <c r="F81" s="5"/>
      <c r="G81" s="5">
        <f t="shared" si="5"/>
        <v>0</v>
      </c>
      <c r="H81" s="5"/>
      <c r="I81" s="5">
        <f t="shared" si="6"/>
        <v>0</v>
      </c>
      <c r="J81" s="5">
        <f t="shared" si="7"/>
        <v>0</v>
      </c>
      <c r="K81" s="5">
        <f t="shared" si="8"/>
        <v>0</v>
      </c>
    </row>
    <row r="82" spans="1:11" ht="16.5" x14ac:dyDescent="0.25">
      <c r="A82" s="3">
        <f t="shared" si="9"/>
        <v>72</v>
      </c>
      <c r="B82" s="53" t="s">
        <v>424</v>
      </c>
      <c r="C82" s="4" t="s">
        <v>10</v>
      </c>
      <c r="D82" s="38">
        <v>3.76</v>
      </c>
      <c r="E82" s="38">
        <v>0</v>
      </c>
      <c r="F82" s="5"/>
      <c r="G82" s="5">
        <f t="shared" si="5"/>
        <v>0</v>
      </c>
      <c r="H82" s="5"/>
      <c r="I82" s="5">
        <f t="shared" si="6"/>
        <v>0</v>
      </c>
      <c r="J82" s="5">
        <f t="shared" si="7"/>
        <v>0</v>
      </c>
      <c r="K82" s="5">
        <f t="shared" si="8"/>
        <v>0</v>
      </c>
    </row>
    <row r="83" spans="1:11" ht="16.5" x14ac:dyDescent="0.25">
      <c r="A83" s="3">
        <f t="shared" si="9"/>
        <v>73</v>
      </c>
      <c r="B83" s="53" t="s">
        <v>425</v>
      </c>
      <c r="C83" s="4" t="s">
        <v>10</v>
      </c>
      <c r="D83" s="38">
        <v>5.85</v>
      </c>
      <c r="E83" s="38">
        <v>0</v>
      </c>
      <c r="F83" s="5"/>
      <c r="G83" s="5">
        <f t="shared" si="5"/>
        <v>0</v>
      </c>
      <c r="H83" s="5"/>
      <c r="I83" s="5">
        <f t="shared" si="6"/>
        <v>0</v>
      </c>
      <c r="J83" s="5">
        <f t="shared" si="7"/>
        <v>0</v>
      </c>
      <c r="K83" s="5">
        <f t="shared" si="8"/>
        <v>0</v>
      </c>
    </row>
    <row r="84" spans="1:11" ht="16.5" x14ac:dyDescent="0.25">
      <c r="A84" s="3">
        <f t="shared" si="9"/>
        <v>74</v>
      </c>
      <c r="B84" s="6" t="s">
        <v>70</v>
      </c>
      <c r="C84" s="4" t="s">
        <v>10</v>
      </c>
      <c r="D84" s="38">
        <v>6.15</v>
      </c>
      <c r="E84" s="38">
        <v>6.17</v>
      </c>
      <c r="F84" s="5"/>
      <c r="G84" s="5">
        <f t="shared" si="5"/>
        <v>0</v>
      </c>
      <c r="H84" s="5">
        <v>23</v>
      </c>
      <c r="I84" s="5">
        <f t="shared" si="6"/>
        <v>141.91</v>
      </c>
      <c r="J84" s="5">
        <f t="shared" si="7"/>
        <v>23</v>
      </c>
      <c r="K84" s="5">
        <f t="shared" si="8"/>
        <v>141.91</v>
      </c>
    </row>
    <row r="85" spans="1:11" ht="16.5" x14ac:dyDescent="0.25">
      <c r="A85" s="3">
        <f t="shared" si="9"/>
        <v>75</v>
      </c>
      <c r="B85" s="6" t="s">
        <v>71</v>
      </c>
      <c r="C85" s="4" t="s">
        <v>10</v>
      </c>
      <c r="D85" s="38">
        <v>7.07</v>
      </c>
      <c r="E85" s="38">
        <v>7.09</v>
      </c>
      <c r="F85" s="5"/>
      <c r="G85" s="5">
        <f t="shared" si="5"/>
        <v>0</v>
      </c>
      <c r="H85" s="5">
        <v>63</v>
      </c>
      <c r="I85" s="5">
        <f t="shared" si="6"/>
        <v>446.67</v>
      </c>
      <c r="J85" s="5">
        <f t="shared" si="7"/>
        <v>63</v>
      </c>
      <c r="K85" s="5">
        <f t="shared" si="8"/>
        <v>446.67</v>
      </c>
    </row>
    <row r="86" spans="1:11" ht="16.5" x14ac:dyDescent="0.25">
      <c r="A86" s="3">
        <f t="shared" si="9"/>
        <v>76</v>
      </c>
      <c r="B86" s="6" t="s">
        <v>72</v>
      </c>
      <c r="C86" s="4" t="s">
        <v>10</v>
      </c>
      <c r="D86" s="38">
        <v>15.96</v>
      </c>
      <c r="E86" s="38">
        <v>0</v>
      </c>
      <c r="F86" s="5"/>
      <c r="G86" s="5">
        <f t="shared" si="5"/>
        <v>0</v>
      </c>
      <c r="H86" s="5"/>
      <c r="I86" s="5">
        <f t="shared" si="6"/>
        <v>0</v>
      </c>
      <c r="J86" s="5">
        <f t="shared" si="7"/>
        <v>0</v>
      </c>
      <c r="K86" s="5">
        <f t="shared" si="8"/>
        <v>0</v>
      </c>
    </row>
    <row r="87" spans="1:11" ht="33" x14ac:dyDescent="0.25">
      <c r="A87" s="3">
        <f t="shared" si="9"/>
        <v>77</v>
      </c>
      <c r="B87" s="6" t="s">
        <v>73</v>
      </c>
      <c r="C87" s="4" t="s">
        <v>10</v>
      </c>
      <c r="D87" s="38">
        <v>2.93</v>
      </c>
      <c r="E87" s="38">
        <v>3.13</v>
      </c>
      <c r="F87" s="5">
        <v>15</v>
      </c>
      <c r="G87" s="5">
        <f t="shared" si="5"/>
        <v>46.95</v>
      </c>
      <c r="H87" s="5">
        <v>90</v>
      </c>
      <c r="I87" s="5">
        <f t="shared" si="6"/>
        <v>281.7</v>
      </c>
      <c r="J87" s="5">
        <f t="shared" si="7"/>
        <v>105</v>
      </c>
      <c r="K87" s="5">
        <f t="shared" si="8"/>
        <v>328.65</v>
      </c>
    </row>
    <row r="88" spans="1:11" ht="16.5" x14ac:dyDescent="0.25">
      <c r="A88" s="3">
        <f t="shared" si="9"/>
        <v>78</v>
      </c>
      <c r="B88" s="47" t="s">
        <v>74</v>
      </c>
      <c r="C88" s="4" t="s">
        <v>68</v>
      </c>
      <c r="D88" s="38">
        <v>0.76</v>
      </c>
      <c r="E88" s="38">
        <v>0.76</v>
      </c>
      <c r="F88" s="5">
        <f>1638-2*43-2*102-36-18-36*2</f>
        <v>1222</v>
      </c>
      <c r="G88" s="5">
        <f t="shared" si="5"/>
        <v>928.72</v>
      </c>
      <c r="H88" s="5"/>
      <c r="I88" s="5">
        <f t="shared" si="6"/>
        <v>0</v>
      </c>
      <c r="J88" s="5">
        <f t="shared" si="7"/>
        <v>1222</v>
      </c>
      <c r="K88" s="5">
        <f t="shared" si="8"/>
        <v>928.72</v>
      </c>
    </row>
    <row r="89" spans="1:11" ht="16.5" x14ac:dyDescent="0.25">
      <c r="A89" s="3">
        <f t="shared" si="9"/>
        <v>79</v>
      </c>
      <c r="B89" s="47" t="s">
        <v>75</v>
      </c>
      <c r="C89" s="4" t="s">
        <v>68</v>
      </c>
      <c r="D89" s="38">
        <v>0.38</v>
      </c>
      <c r="E89" s="38">
        <v>0.4</v>
      </c>
      <c r="F89" s="5"/>
      <c r="G89" s="5">
        <f t="shared" si="5"/>
        <v>0</v>
      </c>
      <c r="H89" s="5">
        <v>500</v>
      </c>
      <c r="I89" s="5">
        <f t="shared" si="6"/>
        <v>200</v>
      </c>
      <c r="J89" s="5">
        <f t="shared" si="7"/>
        <v>500</v>
      </c>
      <c r="K89" s="5">
        <f t="shared" si="8"/>
        <v>200</v>
      </c>
    </row>
    <row r="90" spans="1:11" ht="16.5" x14ac:dyDescent="0.25">
      <c r="A90" s="3">
        <f t="shared" si="9"/>
        <v>80</v>
      </c>
      <c r="B90" s="47" t="s">
        <v>76</v>
      </c>
      <c r="C90" s="4" t="s">
        <v>68</v>
      </c>
      <c r="D90" s="38">
        <v>0.59</v>
      </c>
      <c r="E90" s="38">
        <v>0.62</v>
      </c>
      <c r="F90" s="5"/>
      <c r="G90" s="5">
        <f t="shared" si="5"/>
        <v>0</v>
      </c>
      <c r="H90" s="5">
        <v>3435.3</v>
      </c>
      <c r="I90" s="5">
        <f t="shared" si="6"/>
        <v>2129.89</v>
      </c>
      <c r="J90" s="5">
        <f t="shared" si="7"/>
        <v>3435.3</v>
      </c>
      <c r="K90" s="5">
        <f t="shared" si="8"/>
        <v>2129.89</v>
      </c>
    </row>
    <row r="91" spans="1:11" ht="16.5" x14ac:dyDescent="0.25">
      <c r="A91" s="3">
        <f t="shared" si="9"/>
        <v>81</v>
      </c>
      <c r="B91" s="47" t="s">
        <v>77</v>
      </c>
      <c r="C91" s="4" t="s">
        <v>68</v>
      </c>
      <c r="D91" s="38">
        <v>1</v>
      </c>
      <c r="E91" s="38">
        <v>1.05</v>
      </c>
      <c r="F91" s="5"/>
      <c r="G91" s="5">
        <f t="shared" si="5"/>
        <v>0</v>
      </c>
      <c r="H91" s="5">
        <f>6870.6+11963.4</f>
        <v>18834</v>
      </c>
      <c r="I91" s="5">
        <f t="shared" si="6"/>
        <v>19775.7</v>
      </c>
      <c r="J91" s="5">
        <f t="shared" si="7"/>
        <v>18834</v>
      </c>
      <c r="K91" s="5">
        <f t="shared" si="8"/>
        <v>19775.7</v>
      </c>
    </row>
    <row r="92" spans="1:11" ht="16.5" x14ac:dyDescent="0.25">
      <c r="A92" s="3">
        <f t="shared" si="9"/>
        <v>82</v>
      </c>
      <c r="B92" s="47" t="s">
        <v>78</v>
      </c>
      <c r="C92" s="4" t="s">
        <v>68</v>
      </c>
      <c r="D92" s="38">
        <v>0.85</v>
      </c>
      <c r="E92" s="38">
        <v>0</v>
      </c>
      <c r="F92" s="5"/>
      <c r="G92" s="5">
        <f t="shared" si="5"/>
        <v>0</v>
      </c>
      <c r="H92" s="5"/>
      <c r="I92" s="5">
        <f t="shared" si="6"/>
        <v>0</v>
      </c>
      <c r="J92" s="5">
        <f t="shared" si="7"/>
        <v>0</v>
      </c>
      <c r="K92" s="5">
        <f t="shared" si="8"/>
        <v>0</v>
      </c>
    </row>
    <row r="93" spans="1:11" ht="16.5" x14ac:dyDescent="0.25">
      <c r="A93" s="3">
        <f t="shared" si="9"/>
        <v>83</v>
      </c>
      <c r="B93" s="47" t="s">
        <v>79</v>
      </c>
      <c r="C93" s="4" t="s">
        <v>68</v>
      </c>
      <c r="D93" s="38">
        <v>1.49</v>
      </c>
      <c r="E93" s="38">
        <v>0</v>
      </c>
      <c r="F93" s="5"/>
      <c r="G93" s="5">
        <f t="shared" si="5"/>
        <v>0</v>
      </c>
      <c r="H93" s="5"/>
      <c r="I93" s="5">
        <f t="shared" si="6"/>
        <v>0</v>
      </c>
      <c r="J93" s="5">
        <f t="shared" si="7"/>
        <v>0</v>
      </c>
      <c r="K93" s="5">
        <f t="shared" si="8"/>
        <v>0</v>
      </c>
    </row>
    <row r="94" spans="1:11" ht="16.5" x14ac:dyDescent="0.25">
      <c r="A94" s="3">
        <f t="shared" si="9"/>
        <v>84</v>
      </c>
      <c r="B94" s="47" t="s">
        <v>80</v>
      </c>
      <c r="C94" s="4" t="s">
        <v>68</v>
      </c>
      <c r="D94" s="38">
        <v>1.86</v>
      </c>
      <c r="E94" s="38">
        <v>1.89</v>
      </c>
      <c r="F94" s="5">
        <f>16300*3-1000*3-(758+143+234)*3-1390*3-800*3</f>
        <v>35925</v>
      </c>
      <c r="G94" s="5">
        <f t="shared" si="5"/>
        <v>67898.25</v>
      </c>
      <c r="H94" s="5">
        <f>35890.2</f>
        <v>35890.199999999997</v>
      </c>
      <c r="I94" s="5">
        <f t="shared" si="6"/>
        <v>67832.479999999996</v>
      </c>
      <c r="J94" s="5">
        <f t="shared" si="7"/>
        <v>71815.199999999997</v>
      </c>
      <c r="K94" s="5">
        <f t="shared" si="8"/>
        <v>135730.73000000001</v>
      </c>
    </row>
    <row r="95" spans="1:11" ht="16.5" x14ac:dyDescent="0.25">
      <c r="A95" s="3">
        <f t="shared" si="9"/>
        <v>85</v>
      </c>
      <c r="B95" s="47" t="s">
        <v>81</v>
      </c>
      <c r="C95" s="4" t="s">
        <v>68</v>
      </c>
      <c r="D95" s="38">
        <v>2.3199999999999998</v>
      </c>
      <c r="E95" s="38">
        <v>0</v>
      </c>
      <c r="F95" s="5"/>
      <c r="G95" s="5">
        <f t="shared" si="5"/>
        <v>0</v>
      </c>
      <c r="H95" s="5"/>
      <c r="I95" s="5">
        <f t="shared" si="6"/>
        <v>0</v>
      </c>
      <c r="J95" s="5">
        <f t="shared" si="7"/>
        <v>0</v>
      </c>
      <c r="K95" s="5">
        <f t="shared" si="8"/>
        <v>0</v>
      </c>
    </row>
    <row r="96" spans="1:11" ht="16.5" x14ac:dyDescent="0.25">
      <c r="A96" s="3">
        <f t="shared" si="9"/>
        <v>86</v>
      </c>
      <c r="B96" s="47" t="s">
        <v>82</v>
      </c>
      <c r="C96" s="4" t="s">
        <v>68</v>
      </c>
      <c r="D96" s="38">
        <v>2.9</v>
      </c>
      <c r="E96" s="38">
        <v>0</v>
      </c>
      <c r="F96" s="5"/>
      <c r="G96" s="5">
        <f t="shared" si="5"/>
        <v>0</v>
      </c>
      <c r="H96" s="5"/>
      <c r="I96" s="5">
        <f t="shared" si="6"/>
        <v>0</v>
      </c>
      <c r="J96" s="5">
        <f t="shared" si="7"/>
        <v>0</v>
      </c>
      <c r="K96" s="5">
        <f t="shared" si="8"/>
        <v>0</v>
      </c>
    </row>
    <row r="97" spans="1:11" ht="16.5" x14ac:dyDescent="0.25">
      <c r="A97" s="3">
        <f t="shared" si="9"/>
        <v>87</v>
      </c>
      <c r="B97" s="52" t="str">
        <f>+'[1]Cálculo de Materiales 2022 2023'!C205</f>
        <v>Cable de Al desnudo Tipo ACAR, No. 300 MCM, 19 hilos</v>
      </c>
      <c r="C97" s="45" t="s">
        <v>10</v>
      </c>
      <c r="D97" s="38">
        <v>4.4400000000000004</v>
      </c>
      <c r="E97" s="38">
        <v>0</v>
      </c>
      <c r="F97" s="5"/>
      <c r="G97" s="5">
        <f t="shared" si="5"/>
        <v>0</v>
      </c>
      <c r="H97" s="5"/>
      <c r="I97" s="5">
        <f t="shared" si="6"/>
        <v>0</v>
      </c>
      <c r="J97" s="5">
        <f t="shared" si="7"/>
        <v>0</v>
      </c>
      <c r="K97" s="5">
        <f t="shared" si="8"/>
        <v>0</v>
      </c>
    </row>
    <row r="98" spans="1:11" ht="33" x14ac:dyDescent="0.25">
      <c r="A98" s="3">
        <f t="shared" si="9"/>
        <v>88</v>
      </c>
      <c r="B98" s="47" t="s">
        <v>83</v>
      </c>
      <c r="C98" s="4" t="s">
        <v>68</v>
      </c>
      <c r="D98" s="38">
        <v>4.24</v>
      </c>
      <c r="E98" s="38">
        <v>0</v>
      </c>
      <c r="F98" s="5"/>
      <c r="G98" s="5">
        <f t="shared" si="5"/>
        <v>0</v>
      </c>
      <c r="H98" s="5"/>
      <c r="I98" s="5">
        <f t="shared" si="6"/>
        <v>0</v>
      </c>
      <c r="J98" s="5">
        <f t="shared" si="7"/>
        <v>0</v>
      </c>
      <c r="K98" s="5">
        <f t="shared" si="8"/>
        <v>0</v>
      </c>
    </row>
    <row r="99" spans="1:11" ht="33" x14ac:dyDescent="0.25">
      <c r="A99" s="3">
        <f t="shared" si="9"/>
        <v>89</v>
      </c>
      <c r="B99" s="47" t="s">
        <v>84</v>
      </c>
      <c r="C99" s="4" t="s">
        <v>68</v>
      </c>
      <c r="D99" s="38">
        <v>3.96</v>
      </c>
      <c r="E99" s="38">
        <v>0</v>
      </c>
      <c r="F99" s="5"/>
      <c r="G99" s="5">
        <f t="shared" si="5"/>
        <v>0</v>
      </c>
      <c r="H99" s="5"/>
      <c r="I99" s="5">
        <f t="shared" si="6"/>
        <v>0</v>
      </c>
      <c r="J99" s="5">
        <f t="shared" si="7"/>
        <v>0</v>
      </c>
      <c r="K99" s="5">
        <f t="shared" si="8"/>
        <v>0</v>
      </c>
    </row>
    <row r="100" spans="1:11" ht="33" x14ac:dyDescent="0.25">
      <c r="A100" s="3">
        <f t="shared" si="9"/>
        <v>90</v>
      </c>
      <c r="B100" s="47" t="s">
        <v>85</v>
      </c>
      <c r="C100" s="4" t="s">
        <v>68</v>
      </c>
      <c r="D100" s="38">
        <v>6.59</v>
      </c>
      <c r="E100" s="38">
        <v>0</v>
      </c>
      <c r="F100" s="5"/>
      <c r="G100" s="5">
        <f t="shared" si="5"/>
        <v>0</v>
      </c>
      <c r="H100" s="5"/>
      <c r="I100" s="5">
        <f t="shared" si="6"/>
        <v>0</v>
      </c>
      <c r="J100" s="5">
        <f t="shared" si="7"/>
        <v>0</v>
      </c>
      <c r="K100" s="5">
        <f t="shared" si="8"/>
        <v>0</v>
      </c>
    </row>
    <row r="101" spans="1:11" ht="33" x14ac:dyDescent="0.25">
      <c r="A101" s="3">
        <f t="shared" si="9"/>
        <v>91</v>
      </c>
      <c r="B101" s="47" t="s">
        <v>86</v>
      </c>
      <c r="C101" s="4" t="s">
        <v>68</v>
      </c>
      <c r="D101" s="38">
        <v>2.38</v>
      </c>
      <c r="E101" s="38">
        <v>2.39</v>
      </c>
      <c r="F101" s="5">
        <v>500</v>
      </c>
      <c r="G101" s="5">
        <f t="shared" si="5"/>
        <v>1195</v>
      </c>
      <c r="H101" s="5"/>
      <c r="I101" s="5">
        <f t="shared" si="6"/>
        <v>0</v>
      </c>
      <c r="J101" s="5">
        <f t="shared" si="7"/>
        <v>500</v>
      </c>
      <c r="K101" s="5">
        <f t="shared" si="8"/>
        <v>1195</v>
      </c>
    </row>
    <row r="102" spans="1:11" ht="33" x14ac:dyDescent="0.25">
      <c r="A102" s="3">
        <f t="shared" si="9"/>
        <v>92</v>
      </c>
      <c r="B102" s="47" t="s">
        <v>87</v>
      </c>
      <c r="C102" s="4" t="s">
        <v>68</v>
      </c>
      <c r="D102" s="38">
        <v>3.18</v>
      </c>
      <c r="E102" s="38">
        <v>3.51</v>
      </c>
      <c r="F102" s="36">
        <v>1500</v>
      </c>
      <c r="G102" s="5">
        <f t="shared" si="5"/>
        <v>5265</v>
      </c>
      <c r="H102" s="36">
        <v>1000</v>
      </c>
      <c r="I102" s="5">
        <f t="shared" si="6"/>
        <v>3510</v>
      </c>
      <c r="J102" s="5">
        <f t="shared" si="7"/>
        <v>2500</v>
      </c>
      <c r="K102" s="5">
        <f t="shared" si="8"/>
        <v>8775</v>
      </c>
    </row>
    <row r="103" spans="1:11" ht="33" x14ac:dyDescent="0.25">
      <c r="A103" s="3">
        <f t="shared" si="9"/>
        <v>93</v>
      </c>
      <c r="B103" s="47" t="s">
        <v>88</v>
      </c>
      <c r="C103" s="4" t="s">
        <v>68</v>
      </c>
      <c r="D103" s="38">
        <v>3.47</v>
      </c>
      <c r="E103" s="38">
        <v>0</v>
      </c>
      <c r="F103" s="5"/>
      <c r="G103" s="5">
        <f t="shared" si="5"/>
        <v>0</v>
      </c>
      <c r="H103" s="5"/>
      <c r="I103" s="5">
        <f t="shared" si="6"/>
        <v>0</v>
      </c>
      <c r="J103" s="5">
        <f t="shared" si="7"/>
        <v>0</v>
      </c>
      <c r="K103" s="5">
        <f t="shared" si="8"/>
        <v>0</v>
      </c>
    </row>
    <row r="104" spans="1:11" ht="33" x14ac:dyDescent="0.25">
      <c r="A104" s="3">
        <f t="shared" si="9"/>
        <v>94</v>
      </c>
      <c r="B104" s="47" t="s">
        <v>89</v>
      </c>
      <c r="C104" s="4" t="s">
        <v>68</v>
      </c>
      <c r="D104" s="38">
        <v>5.34</v>
      </c>
      <c r="E104" s="38">
        <v>0</v>
      </c>
      <c r="F104" s="5"/>
      <c r="G104" s="5">
        <f t="shared" si="5"/>
        <v>0</v>
      </c>
      <c r="H104" s="5"/>
      <c r="I104" s="5">
        <f t="shared" si="6"/>
        <v>0</v>
      </c>
      <c r="J104" s="5">
        <f t="shared" si="7"/>
        <v>0</v>
      </c>
      <c r="K104" s="5">
        <f t="shared" si="8"/>
        <v>0</v>
      </c>
    </row>
    <row r="105" spans="1:11" ht="36" customHeight="1" x14ac:dyDescent="0.25">
      <c r="A105" s="3">
        <f t="shared" si="9"/>
        <v>95</v>
      </c>
      <c r="B105" s="6" t="s">
        <v>90</v>
      </c>
      <c r="C105" s="4" t="s">
        <v>10</v>
      </c>
      <c r="D105" s="38">
        <v>12.98</v>
      </c>
      <c r="E105" s="38">
        <v>0</v>
      </c>
      <c r="F105" s="5"/>
      <c r="G105" s="5">
        <f t="shared" si="5"/>
        <v>0</v>
      </c>
      <c r="H105" s="5"/>
      <c r="I105" s="5">
        <f t="shared" si="6"/>
        <v>0</v>
      </c>
      <c r="J105" s="5">
        <f t="shared" si="7"/>
        <v>0</v>
      </c>
      <c r="K105" s="5">
        <f t="shared" si="8"/>
        <v>0</v>
      </c>
    </row>
    <row r="106" spans="1:11" ht="45" customHeight="1" x14ac:dyDescent="0.25">
      <c r="A106" s="3">
        <f t="shared" si="9"/>
        <v>96</v>
      </c>
      <c r="B106" s="6" t="s">
        <v>91</v>
      </c>
      <c r="C106" s="4" t="s">
        <v>10</v>
      </c>
      <c r="D106" s="38">
        <v>16.53</v>
      </c>
      <c r="E106" s="38">
        <v>16.579999999999998</v>
      </c>
      <c r="F106" s="5">
        <v>6</v>
      </c>
      <c r="G106" s="5">
        <f t="shared" si="5"/>
        <v>99.48</v>
      </c>
      <c r="H106" s="5"/>
      <c r="I106" s="5">
        <f t="shared" si="6"/>
        <v>0</v>
      </c>
      <c r="J106" s="5">
        <f t="shared" si="7"/>
        <v>6</v>
      </c>
      <c r="K106" s="5">
        <f t="shared" si="8"/>
        <v>99.48</v>
      </c>
    </row>
    <row r="107" spans="1:11" ht="33.75" customHeight="1" x14ac:dyDescent="0.25">
      <c r="A107" s="3">
        <f t="shared" si="9"/>
        <v>97</v>
      </c>
      <c r="B107" s="6" t="s">
        <v>92</v>
      </c>
      <c r="C107" s="4" t="s">
        <v>10</v>
      </c>
      <c r="D107" s="38">
        <v>21.47</v>
      </c>
      <c r="E107" s="38">
        <v>0</v>
      </c>
      <c r="F107" s="5"/>
      <c r="G107" s="5">
        <f t="shared" si="5"/>
        <v>0</v>
      </c>
      <c r="H107" s="5"/>
      <c r="I107" s="5">
        <f t="shared" si="6"/>
        <v>0</v>
      </c>
      <c r="J107" s="5">
        <f t="shared" si="7"/>
        <v>0</v>
      </c>
      <c r="K107" s="5">
        <f t="shared" si="8"/>
        <v>0</v>
      </c>
    </row>
    <row r="108" spans="1:11" ht="39" customHeight="1" x14ac:dyDescent="0.25">
      <c r="A108" s="3">
        <f t="shared" si="9"/>
        <v>98</v>
      </c>
      <c r="B108" s="6" t="s">
        <v>93</v>
      </c>
      <c r="C108" s="4" t="s">
        <v>10</v>
      </c>
      <c r="D108" s="38">
        <v>10.9</v>
      </c>
      <c r="E108" s="38">
        <v>0</v>
      </c>
      <c r="F108" s="5"/>
      <c r="G108" s="5">
        <f t="shared" si="5"/>
        <v>0</v>
      </c>
      <c r="H108" s="5"/>
      <c r="I108" s="5">
        <f t="shared" si="6"/>
        <v>0</v>
      </c>
      <c r="J108" s="5">
        <f t="shared" si="7"/>
        <v>0</v>
      </c>
      <c r="K108" s="5">
        <f t="shared" si="8"/>
        <v>0</v>
      </c>
    </row>
    <row r="109" spans="1:11" ht="33.75" customHeight="1" x14ac:dyDescent="0.25">
      <c r="A109" s="3">
        <f t="shared" si="9"/>
        <v>99</v>
      </c>
      <c r="B109" s="6" t="s">
        <v>94</v>
      </c>
      <c r="C109" s="4" t="s">
        <v>10</v>
      </c>
      <c r="D109" s="38">
        <v>9.27</v>
      </c>
      <c r="E109" s="38">
        <v>9.3000000000000007</v>
      </c>
      <c r="F109" s="5"/>
      <c r="G109" s="5">
        <f t="shared" si="5"/>
        <v>0</v>
      </c>
      <c r="H109" s="5">
        <v>75</v>
      </c>
      <c r="I109" s="5">
        <f t="shared" si="6"/>
        <v>697.5</v>
      </c>
      <c r="J109" s="5">
        <f t="shared" si="7"/>
        <v>75</v>
      </c>
      <c r="K109" s="5">
        <f t="shared" si="8"/>
        <v>697.5</v>
      </c>
    </row>
    <row r="110" spans="1:11" ht="33" x14ac:dyDescent="0.25">
      <c r="A110" s="3">
        <f t="shared" si="9"/>
        <v>100</v>
      </c>
      <c r="B110" s="6" t="s">
        <v>377</v>
      </c>
      <c r="C110" s="4" t="s">
        <v>10</v>
      </c>
      <c r="D110" s="38">
        <v>13.05</v>
      </c>
      <c r="E110" s="38">
        <v>13.48</v>
      </c>
      <c r="F110" s="5">
        <f>180-6-6-15-18</f>
        <v>135</v>
      </c>
      <c r="G110" s="5">
        <f t="shared" si="5"/>
        <v>1819.8</v>
      </c>
      <c r="H110" s="5">
        <v>102</v>
      </c>
      <c r="I110" s="5">
        <f t="shared" si="6"/>
        <v>1374.96</v>
      </c>
      <c r="J110" s="5">
        <f t="shared" si="7"/>
        <v>237</v>
      </c>
      <c r="K110" s="5">
        <f t="shared" si="8"/>
        <v>3194.76</v>
      </c>
    </row>
    <row r="111" spans="1:11" ht="33" x14ac:dyDescent="0.25">
      <c r="A111" s="3">
        <f t="shared" si="9"/>
        <v>101</v>
      </c>
      <c r="B111" s="6" t="s">
        <v>95</v>
      </c>
      <c r="C111" s="4" t="s">
        <v>10</v>
      </c>
      <c r="D111" s="38">
        <v>26.04</v>
      </c>
      <c r="E111" s="38">
        <v>0</v>
      </c>
      <c r="F111" s="5"/>
      <c r="G111" s="5">
        <f t="shared" si="5"/>
        <v>0</v>
      </c>
      <c r="H111" s="5"/>
      <c r="I111" s="5">
        <f t="shared" si="6"/>
        <v>0</v>
      </c>
      <c r="J111" s="5">
        <f t="shared" si="7"/>
        <v>0</v>
      </c>
      <c r="K111" s="5">
        <f t="shared" si="8"/>
        <v>0</v>
      </c>
    </row>
    <row r="112" spans="1:11" ht="33" x14ac:dyDescent="0.25">
      <c r="A112" s="3">
        <f t="shared" si="9"/>
        <v>102</v>
      </c>
      <c r="B112" s="6" t="s">
        <v>96</v>
      </c>
      <c r="C112" s="4" t="s">
        <v>10</v>
      </c>
      <c r="D112" s="38">
        <v>0.65</v>
      </c>
      <c r="E112" s="38">
        <v>0</v>
      </c>
      <c r="F112" s="5"/>
      <c r="G112" s="5">
        <f t="shared" si="5"/>
        <v>0</v>
      </c>
      <c r="H112" s="5"/>
      <c r="I112" s="5">
        <f t="shared" si="6"/>
        <v>0</v>
      </c>
      <c r="J112" s="5">
        <f t="shared" si="7"/>
        <v>0</v>
      </c>
      <c r="K112" s="5">
        <f t="shared" si="8"/>
        <v>0</v>
      </c>
    </row>
    <row r="113" spans="1:11" ht="16.5" x14ac:dyDescent="0.25">
      <c r="A113" s="3">
        <f t="shared" si="9"/>
        <v>103</v>
      </c>
      <c r="B113" s="6" t="s">
        <v>97</v>
      </c>
      <c r="C113" s="4" t="s">
        <v>10</v>
      </c>
      <c r="D113" s="38">
        <v>0.18</v>
      </c>
      <c r="E113" s="38">
        <v>0</v>
      </c>
      <c r="F113" s="5"/>
      <c r="G113" s="5">
        <f t="shared" si="5"/>
        <v>0</v>
      </c>
      <c r="H113" s="5"/>
      <c r="I113" s="5">
        <f t="shared" si="6"/>
        <v>0</v>
      </c>
      <c r="J113" s="5">
        <f t="shared" si="7"/>
        <v>0</v>
      </c>
      <c r="K113" s="5">
        <f t="shared" si="8"/>
        <v>0</v>
      </c>
    </row>
    <row r="114" spans="1:11" ht="39" customHeight="1" x14ac:dyDescent="0.25">
      <c r="A114" s="3">
        <f t="shared" si="9"/>
        <v>104</v>
      </c>
      <c r="B114" s="6" t="s">
        <v>98</v>
      </c>
      <c r="C114" s="4" t="s">
        <v>10</v>
      </c>
      <c r="D114" s="38">
        <v>4.8899999999999997</v>
      </c>
      <c r="E114" s="38">
        <v>0</v>
      </c>
      <c r="F114" s="5"/>
      <c r="G114" s="5">
        <f t="shared" si="5"/>
        <v>0</v>
      </c>
      <c r="H114" s="5"/>
      <c r="I114" s="5">
        <f t="shared" si="6"/>
        <v>0</v>
      </c>
      <c r="J114" s="5">
        <f t="shared" si="7"/>
        <v>0</v>
      </c>
      <c r="K114" s="5">
        <f t="shared" si="8"/>
        <v>0</v>
      </c>
    </row>
    <row r="115" spans="1:11" ht="36" customHeight="1" x14ac:dyDescent="0.25">
      <c r="A115" s="3">
        <f t="shared" si="9"/>
        <v>105</v>
      </c>
      <c r="B115" s="6" t="s">
        <v>99</v>
      </c>
      <c r="C115" s="4" t="s">
        <v>10</v>
      </c>
      <c r="D115" s="38">
        <v>45.74</v>
      </c>
      <c r="E115" s="38">
        <v>45.74</v>
      </c>
      <c r="F115" s="5">
        <v>6</v>
      </c>
      <c r="G115" s="5">
        <f t="shared" si="5"/>
        <v>274.44</v>
      </c>
      <c r="H115" s="5">
        <v>3</v>
      </c>
      <c r="I115" s="5">
        <f t="shared" si="6"/>
        <v>137.22</v>
      </c>
      <c r="J115" s="5">
        <f t="shared" si="7"/>
        <v>9</v>
      </c>
      <c r="K115" s="5">
        <f t="shared" si="8"/>
        <v>411.66</v>
      </c>
    </row>
    <row r="116" spans="1:11" ht="16.5" x14ac:dyDescent="0.25">
      <c r="A116" s="3">
        <f t="shared" si="9"/>
        <v>106</v>
      </c>
      <c r="B116" s="47" t="s">
        <v>100</v>
      </c>
      <c r="C116" s="4" t="s">
        <v>10</v>
      </c>
      <c r="D116" s="38">
        <v>97.94</v>
      </c>
      <c r="E116" s="38">
        <v>98.24</v>
      </c>
      <c r="F116" s="5">
        <v>7</v>
      </c>
      <c r="G116" s="5">
        <f t="shared" si="5"/>
        <v>687.68</v>
      </c>
      <c r="H116" s="5">
        <v>11</v>
      </c>
      <c r="I116" s="5">
        <f t="shared" si="6"/>
        <v>1080.6400000000001</v>
      </c>
      <c r="J116" s="5">
        <f t="shared" si="7"/>
        <v>18</v>
      </c>
      <c r="K116" s="5">
        <f t="shared" si="8"/>
        <v>1768.32</v>
      </c>
    </row>
    <row r="117" spans="1:11" ht="16.5" x14ac:dyDescent="0.25">
      <c r="A117" s="3">
        <f t="shared" si="9"/>
        <v>107</v>
      </c>
      <c r="B117" s="47" t="s">
        <v>101</v>
      </c>
      <c r="C117" s="4" t="s">
        <v>10</v>
      </c>
      <c r="D117" s="38">
        <v>111.69</v>
      </c>
      <c r="E117" s="38">
        <v>0</v>
      </c>
      <c r="F117" s="5"/>
      <c r="G117" s="5">
        <f t="shared" si="5"/>
        <v>0</v>
      </c>
      <c r="H117" s="5"/>
      <c r="I117" s="5">
        <f t="shared" si="6"/>
        <v>0</v>
      </c>
      <c r="J117" s="5">
        <f t="shared" si="7"/>
        <v>0</v>
      </c>
      <c r="K117" s="5">
        <f t="shared" si="8"/>
        <v>0</v>
      </c>
    </row>
    <row r="118" spans="1:11" ht="16.5" x14ac:dyDescent="0.25">
      <c r="A118" s="3">
        <f t="shared" si="9"/>
        <v>108</v>
      </c>
      <c r="B118" s="47" t="s">
        <v>102</v>
      </c>
      <c r="C118" s="4" t="s">
        <v>10</v>
      </c>
      <c r="D118" s="38">
        <v>147.38</v>
      </c>
      <c r="E118" s="38">
        <v>147.84</v>
      </c>
      <c r="F118" s="5"/>
      <c r="G118" s="5">
        <f t="shared" si="5"/>
        <v>0</v>
      </c>
      <c r="H118" s="5">
        <v>6</v>
      </c>
      <c r="I118" s="5">
        <f t="shared" si="6"/>
        <v>887.04</v>
      </c>
      <c r="J118" s="5">
        <f t="shared" si="7"/>
        <v>6</v>
      </c>
      <c r="K118" s="5">
        <f t="shared" si="8"/>
        <v>887.04</v>
      </c>
    </row>
    <row r="119" spans="1:11" ht="16.5" x14ac:dyDescent="0.25">
      <c r="A119" s="3">
        <f t="shared" si="9"/>
        <v>109</v>
      </c>
      <c r="B119" s="47" t="s">
        <v>103</v>
      </c>
      <c r="C119" s="4" t="s">
        <v>10</v>
      </c>
      <c r="D119" s="38">
        <v>155.81</v>
      </c>
      <c r="E119" s="38">
        <v>162.13</v>
      </c>
      <c r="F119" s="5">
        <v>3</v>
      </c>
      <c r="G119" s="5">
        <f t="shared" si="5"/>
        <v>486.39</v>
      </c>
      <c r="H119" s="5">
        <v>3</v>
      </c>
      <c r="I119" s="5">
        <f t="shared" si="6"/>
        <v>486.39</v>
      </c>
      <c r="J119" s="5">
        <f t="shared" si="7"/>
        <v>6</v>
      </c>
      <c r="K119" s="5">
        <f t="shared" si="8"/>
        <v>972.78</v>
      </c>
    </row>
    <row r="120" spans="1:11" ht="37.5" customHeight="1" x14ac:dyDescent="0.25">
      <c r="A120" s="3">
        <f t="shared" si="9"/>
        <v>110</v>
      </c>
      <c r="B120" s="47" t="s">
        <v>426</v>
      </c>
      <c r="C120" s="4" t="s">
        <v>10</v>
      </c>
      <c r="D120" s="38">
        <v>1766.08</v>
      </c>
      <c r="E120" s="38">
        <v>0</v>
      </c>
      <c r="F120" s="5"/>
      <c r="G120" s="5">
        <f t="shared" si="5"/>
        <v>0</v>
      </c>
      <c r="H120" s="5"/>
      <c r="I120" s="5">
        <f t="shared" si="6"/>
        <v>0</v>
      </c>
      <c r="J120" s="5">
        <f t="shared" si="7"/>
        <v>0</v>
      </c>
      <c r="K120" s="5">
        <f t="shared" si="8"/>
        <v>0</v>
      </c>
    </row>
    <row r="121" spans="1:11" ht="16.5" x14ac:dyDescent="0.25">
      <c r="A121" s="3">
        <f t="shared" si="9"/>
        <v>111</v>
      </c>
      <c r="B121" s="47" t="s">
        <v>427</v>
      </c>
      <c r="C121" s="4" t="s">
        <v>10</v>
      </c>
      <c r="D121" s="38">
        <v>885.85</v>
      </c>
      <c r="E121" s="74">
        <v>0</v>
      </c>
      <c r="F121" s="59"/>
      <c r="G121" s="5">
        <f t="shared" si="5"/>
        <v>0</v>
      </c>
      <c r="I121" s="5">
        <f t="shared" si="6"/>
        <v>0</v>
      </c>
      <c r="J121" s="5">
        <f t="shared" si="7"/>
        <v>0</v>
      </c>
      <c r="K121" s="5">
        <f t="shared" si="8"/>
        <v>0</v>
      </c>
    </row>
    <row r="122" spans="1:11" ht="16.5" x14ac:dyDescent="0.25">
      <c r="A122" s="3">
        <f t="shared" si="9"/>
        <v>112</v>
      </c>
      <c r="B122" s="47" t="s">
        <v>428</v>
      </c>
      <c r="C122" s="4" t="s">
        <v>10</v>
      </c>
      <c r="D122" s="38">
        <v>615.16999999999996</v>
      </c>
      <c r="E122" s="38">
        <v>617.08000000000004</v>
      </c>
      <c r="F122" s="5">
        <v>6</v>
      </c>
      <c r="G122" s="5">
        <f t="shared" si="5"/>
        <v>3702.48</v>
      </c>
      <c r="H122" s="5">
        <v>3</v>
      </c>
      <c r="I122" s="5">
        <f t="shared" si="6"/>
        <v>1851.24</v>
      </c>
      <c r="J122" s="5">
        <f t="shared" si="7"/>
        <v>9</v>
      </c>
      <c r="K122" s="5">
        <f t="shared" si="8"/>
        <v>5553.72</v>
      </c>
    </row>
    <row r="123" spans="1:11" ht="51" customHeight="1" x14ac:dyDescent="0.25">
      <c r="A123" s="3">
        <f t="shared" si="9"/>
        <v>113</v>
      </c>
      <c r="B123" s="54" t="s">
        <v>392</v>
      </c>
      <c r="C123" s="4" t="s">
        <v>10</v>
      </c>
      <c r="D123" s="38">
        <v>19082.3</v>
      </c>
      <c r="E123" s="38">
        <v>19725</v>
      </c>
      <c r="F123" s="5">
        <v>1</v>
      </c>
      <c r="G123" s="5">
        <f t="shared" si="5"/>
        <v>19725</v>
      </c>
      <c r="H123" s="5">
        <v>1</v>
      </c>
      <c r="I123" s="5">
        <f t="shared" si="6"/>
        <v>19725</v>
      </c>
      <c r="J123" s="5">
        <f t="shared" si="7"/>
        <v>2</v>
      </c>
      <c r="K123" s="5">
        <f t="shared" si="8"/>
        <v>39450</v>
      </c>
    </row>
    <row r="124" spans="1:11" ht="16.5" x14ac:dyDescent="0.25">
      <c r="A124" s="3">
        <f t="shared" si="9"/>
        <v>114</v>
      </c>
      <c r="B124" s="53" t="s">
        <v>429</v>
      </c>
      <c r="C124" s="4" t="s">
        <v>10</v>
      </c>
      <c r="D124" s="38">
        <v>6.63</v>
      </c>
      <c r="E124" s="38">
        <v>0</v>
      </c>
      <c r="F124" s="5"/>
      <c r="G124" s="5">
        <f t="shared" si="5"/>
        <v>0</v>
      </c>
      <c r="H124" s="5"/>
      <c r="I124" s="5">
        <f t="shared" si="6"/>
        <v>0</v>
      </c>
      <c r="J124" s="5">
        <f t="shared" si="7"/>
        <v>0</v>
      </c>
      <c r="K124" s="5">
        <f t="shared" si="8"/>
        <v>0</v>
      </c>
    </row>
    <row r="125" spans="1:11" ht="16.5" x14ac:dyDescent="0.25">
      <c r="A125" s="3">
        <f t="shared" si="9"/>
        <v>115</v>
      </c>
      <c r="B125" s="53" t="s">
        <v>430</v>
      </c>
      <c r="C125" s="4" t="s">
        <v>10</v>
      </c>
      <c r="D125" s="38">
        <v>6.5</v>
      </c>
      <c r="E125" s="38">
        <v>6.82</v>
      </c>
      <c r="F125" s="5">
        <v>10</v>
      </c>
      <c r="G125" s="5">
        <f t="shared" si="5"/>
        <v>68.2</v>
      </c>
      <c r="H125" s="5">
        <v>21</v>
      </c>
      <c r="I125" s="5">
        <f t="shared" si="6"/>
        <v>143.22</v>
      </c>
      <c r="J125" s="5">
        <f t="shared" si="7"/>
        <v>31</v>
      </c>
      <c r="K125" s="5">
        <f t="shared" si="8"/>
        <v>211.42</v>
      </c>
    </row>
    <row r="126" spans="1:11" ht="16.5" x14ac:dyDescent="0.25">
      <c r="A126" s="3">
        <f t="shared" si="9"/>
        <v>116</v>
      </c>
      <c r="B126" s="53" t="s">
        <v>431</v>
      </c>
      <c r="C126" s="4" t="s">
        <v>10</v>
      </c>
      <c r="D126" s="38">
        <v>7.19</v>
      </c>
      <c r="E126" s="38">
        <v>0</v>
      </c>
      <c r="F126" s="5"/>
      <c r="G126" s="5">
        <f t="shared" si="5"/>
        <v>0</v>
      </c>
      <c r="H126" s="5"/>
      <c r="I126" s="5">
        <f t="shared" si="6"/>
        <v>0</v>
      </c>
      <c r="J126" s="5">
        <f t="shared" si="7"/>
        <v>0</v>
      </c>
      <c r="K126" s="5">
        <f t="shared" si="8"/>
        <v>0</v>
      </c>
    </row>
    <row r="127" spans="1:11" ht="33" x14ac:dyDescent="0.25">
      <c r="A127" s="3">
        <f t="shared" si="9"/>
        <v>117</v>
      </c>
      <c r="B127" s="53" t="s">
        <v>432</v>
      </c>
      <c r="C127" s="4" t="s">
        <v>10</v>
      </c>
      <c r="D127" s="38">
        <v>19.71</v>
      </c>
      <c r="E127" s="38">
        <v>0</v>
      </c>
      <c r="F127" s="5"/>
      <c r="G127" s="5">
        <f t="shared" si="5"/>
        <v>0</v>
      </c>
      <c r="H127" s="5"/>
      <c r="I127" s="5">
        <f t="shared" si="6"/>
        <v>0</v>
      </c>
      <c r="J127" s="5">
        <f t="shared" si="7"/>
        <v>0</v>
      </c>
      <c r="K127" s="5">
        <f t="shared" si="8"/>
        <v>0</v>
      </c>
    </row>
    <row r="128" spans="1:11" ht="16.5" x14ac:dyDescent="0.25">
      <c r="A128" s="3">
        <f t="shared" si="9"/>
        <v>118</v>
      </c>
      <c r="B128" s="53" t="s">
        <v>433</v>
      </c>
      <c r="C128" s="4" t="s">
        <v>10</v>
      </c>
      <c r="D128" s="38">
        <v>7.11</v>
      </c>
      <c r="E128" s="38">
        <v>7.13</v>
      </c>
      <c r="F128" s="5">
        <v>10</v>
      </c>
      <c r="G128" s="5">
        <f t="shared" si="5"/>
        <v>71.3</v>
      </c>
      <c r="H128" s="5">
        <v>15</v>
      </c>
      <c r="I128" s="5">
        <f t="shared" si="6"/>
        <v>106.95</v>
      </c>
      <c r="J128" s="5">
        <f t="shared" si="7"/>
        <v>25</v>
      </c>
      <c r="K128" s="5">
        <f t="shared" si="8"/>
        <v>178.25</v>
      </c>
    </row>
    <row r="129" spans="1:11" ht="16.5" x14ac:dyDescent="0.25">
      <c r="A129" s="3">
        <f t="shared" si="9"/>
        <v>119</v>
      </c>
      <c r="B129" s="53" t="s">
        <v>434</v>
      </c>
      <c r="C129" s="4" t="s">
        <v>10</v>
      </c>
      <c r="D129" s="38">
        <v>7.11</v>
      </c>
      <c r="E129" s="38">
        <v>0</v>
      </c>
      <c r="F129" s="5"/>
      <c r="G129" s="5">
        <f t="shared" si="5"/>
        <v>0</v>
      </c>
      <c r="H129" s="5"/>
      <c r="I129" s="5">
        <f t="shared" si="6"/>
        <v>0</v>
      </c>
      <c r="J129" s="5">
        <f t="shared" si="7"/>
        <v>0</v>
      </c>
      <c r="K129" s="5">
        <f t="shared" si="8"/>
        <v>0</v>
      </c>
    </row>
    <row r="130" spans="1:11" ht="16.5" x14ac:dyDescent="0.25">
      <c r="A130" s="3">
        <f t="shared" si="9"/>
        <v>120</v>
      </c>
      <c r="B130" s="53" t="s">
        <v>435</v>
      </c>
      <c r="C130" s="4" t="s">
        <v>10</v>
      </c>
      <c r="D130" s="38">
        <v>18.54</v>
      </c>
      <c r="E130" s="38">
        <v>0</v>
      </c>
      <c r="F130" s="5"/>
      <c r="G130" s="5">
        <f t="shared" si="5"/>
        <v>0</v>
      </c>
      <c r="H130" s="5"/>
      <c r="I130" s="5">
        <f t="shared" si="6"/>
        <v>0</v>
      </c>
      <c r="J130" s="5">
        <f t="shared" si="7"/>
        <v>0</v>
      </c>
      <c r="K130" s="5">
        <f t="shared" si="8"/>
        <v>0</v>
      </c>
    </row>
    <row r="131" spans="1:11" ht="16.5" x14ac:dyDescent="0.25">
      <c r="A131" s="3">
        <f t="shared" si="9"/>
        <v>121</v>
      </c>
      <c r="B131" s="53" t="s">
        <v>104</v>
      </c>
      <c r="C131" s="4" t="s">
        <v>10</v>
      </c>
      <c r="D131" s="55">
        <v>12.7</v>
      </c>
      <c r="E131" s="55">
        <v>12.74</v>
      </c>
      <c r="F131" s="5">
        <v>10</v>
      </c>
      <c r="G131" s="5">
        <f t="shared" si="5"/>
        <v>127.4</v>
      </c>
      <c r="H131" s="5"/>
      <c r="I131" s="5">
        <f t="shared" si="6"/>
        <v>0</v>
      </c>
      <c r="J131" s="5">
        <f t="shared" si="7"/>
        <v>10</v>
      </c>
      <c r="K131" s="5">
        <f t="shared" si="8"/>
        <v>127.4</v>
      </c>
    </row>
    <row r="132" spans="1:11" ht="16.5" x14ac:dyDescent="0.25">
      <c r="A132" s="3">
        <f t="shared" si="9"/>
        <v>122</v>
      </c>
      <c r="B132" s="53" t="s">
        <v>105</v>
      </c>
      <c r="C132" s="4" t="s">
        <v>10</v>
      </c>
      <c r="D132" s="55">
        <v>12.6</v>
      </c>
      <c r="E132" s="55">
        <v>12.64</v>
      </c>
      <c r="F132" s="5">
        <v>10</v>
      </c>
      <c r="G132" s="5">
        <f t="shared" si="5"/>
        <v>126.4</v>
      </c>
      <c r="H132" s="5">
        <v>33</v>
      </c>
      <c r="I132" s="5">
        <f t="shared" si="6"/>
        <v>417.12</v>
      </c>
      <c r="J132" s="5">
        <f t="shared" si="7"/>
        <v>43</v>
      </c>
      <c r="K132" s="5">
        <f t="shared" si="8"/>
        <v>543.52</v>
      </c>
    </row>
    <row r="133" spans="1:11" ht="33" x14ac:dyDescent="0.25">
      <c r="A133" s="3">
        <f t="shared" si="9"/>
        <v>123</v>
      </c>
      <c r="B133" s="47" t="s">
        <v>106</v>
      </c>
      <c r="C133" s="4" t="s">
        <v>10</v>
      </c>
      <c r="D133" s="55">
        <v>16.59</v>
      </c>
      <c r="E133" s="55">
        <v>13.32</v>
      </c>
      <c r="F133" s="5"/>
      <c r="G133" s="5">
        <f t="shared" si="5"/>
        <v>0</v>
      </c>
      <c r="H133" s="5"/>
      <c r="I133" s="5">
        <f t="shared" si="6"/>
        <v>0</v>
      </c>
      <c r="J133" s="5">
        <f t="shared" si="7"/>
        <v>0</v>
      </c>
      <c r="K133" s="5">
        <f t="shared" si="8"/>
        <v>0</v>
      </c>
    </row>
    <row r="134" spans="1:11" ht="16.5" x14ac:dyDescent="0.25">
      <c r="A134" s="3">
        <f t="shared" si="9"/>
        <v>124</v>
      </c>
      <c r="B134" s="47" t="s">
        <v>107</v>
      </c>
      <c r="C134" s="4" t="s">
        <v>68</v>
      </c>
      <c r="D134" s="38">
        <v>1.59</v>
      </c>
      <c r="E134" s="38">
        <v>2.1800000000000002</v>
      </c>
      <c r="F134" s="5"/>
      <c r="G134" s="5">
        <f t="shared" si="5"/>
        <v>0</v>
      </c>
      <c r="H134" s="5">
        <v>80</v>
      </c>
      <c r="I134" s="5">
        <f t="shared" si="6"/>
        <v>174.4</v>
      </c>
      <c r="J134" s="5">
        <f t="shared" si="7"/>
        <v>80</v>
      </c>
      <c r="K134" s="5">
        <f t="shared" si="8"/>
        <v>174.4</v>
      </c>
    </row>
    <row r="135" spans="1:11" ht="16.5" x14ac:dyDescent="0.25">
      <c r="A135" s="3">
        <f t="shared" si="9"/>
        <v>125</v>
      </c>
      <c r="B135" s="47" t="s">
        <v>108</v>
      </c>
      <c r="C135" s="4" t="s">
        <v>68</v>
      </c>
      <c r="D135" s="38">
        <v>2.2799999999999998</v>
      </c>
      <c r="E135" s="38">
        <v>0</v>
      </c>
      <c r="F135" s="5"/>
      <c r="G135" s="5">
        <f t="shared" si="5"/>
        <v>0</v>
      </c>
      <c r="H135" s="5"/>
      <c r="I135" s="5">
        <f t="shared" si="6"/>
        <v>0</v>
      </c>
      <c r="J135" s="5">
        <f t="shared" si="7"/>
        <v>0</v>
      </c>
      <c r="K135" s="5">
        <f t="shared" si="8"/>
        <v>0</v>
      </c>
    </row>
    <row r="136" spans="1:11" ht="16.5" x14ac:dyDescent="0.25">
      <c r="A136" s="3">
        <f t="shared" si="9"/>
        <v>126</v>
      </c>
      <c r="B136" s="47" t="s">
        <v>109</v>
      </c>
      <c r="C136" s="4" t="s">
        <v>68</v>
      </c>
      <c r="D136" s="38">
        <v>4.1399999999999997</v>
      </c>
      <c r="E136" s="38">
        <v>4.79</v>
      </c>
      <c r="F136" s="5">
        <v>84</v>
      </c>
      <c r="G136" s="5">
        <f t="shared" si="5"/>
        <v>402.36</v>
      </c>
      <c r="H136" s="5"/>
      <c r="I136" s="5">
        <f t="shared" si="6"/>
        <v>0</v>
      </c>
      <c r="J136" s="5">
        <f t="shared" si="7"/>
        <v>84</v>
      </c>
      <c r="K136" s="5">
        <f t="shared" si="8"/>
        <v>402.36</v>
      </c>
    </row>
    <row r="137" spans="1:11" ht="16.5" x14ac:dyDescent="0.25">
      <c r="A137" s="3">
        <f t="shared" si="9"/>
        <v>127</v>
      </c>
      <c r="B137" s="47" t="s">
        <v>110</v>
      </c>
      <c r="C137" s="4" t="s">
        <v>68</v>
      </c>
      <c r="D137" s="38">
        <v>5.96</v>
      </c>
      <c r="E137" s="38">
        <v>0</v>
      </c>
      <c r="F137" s="5"/>
      <c r="G137" s="5">
        <f t="shared" si="5"/>
        <v>0</v>
      </c>
      <c r="H137" s="5"/>
      <c r="I137" s="5">
        <f t="shared" si="6"/>
        <v>0</v>
      </c>
      <c r="J137" s="5">
        <f t="shared" si="7"/>
        <v>0</v>
      </c>
      <c r="K137" s="5">
        <f t="shared" si="8"/>
        <v>0</v>
      </c>
    </row>
    <row r="138" spans="1:11" ht="16.5" x14ac:dyDescent="0.25">
      <c r="A138" s="3">
        <f t="shared" si="9"/>
        <v>128</v>
      </c>
      <c r="B138" s="50" t="s">
        <v>111</v>
      </c>
      <c r="C138" s="4" t="s">
        <v>68</v>
      </c>
      <c r="D138" s="38">
        <v>7.45</v>
      </c>
      <c r="E138" s="38">
        <v>0</v>
      </c>
      <c r="F138" s="5"/>
      <c r="G138" s="5">
        <f t="shared" si="5"/>
        <v>0</v>
      </c>
      <c r="H138" s="5"/>
      <c r="I138" s="5">
        <f t="shared" si="6"/>
        <v>0</v>
      </c>
      <c r="J138" s="5">
        <f t="shared" si="7"/>
        <v>0</v>
      </c>
      <c r="K138" s="5">
        <f t="shared" si="8"/>
        <v>0</v>
      </c>
    </row>
    <row r="139" spans="1:11" ht="16.5" x14ac:dyDescent="0.25">
      <c r="A139" s="3">
        <f t="shared" si="9"/>
        <v>129</v>
      </c>
      <c r="B139" s="50" t="s">
        <v>112</v>
      </c>
      <c r="C139" s="4" t="s">
        <v>68</v>
      </c>
      <c r="D139" s="38">
        <v>9.3800000000000008</v>
      </c>
      <c r="E139" s="38">
        <v>0</v>
      </c>
      <c r="F139" s="5"/>
      <c r="G139" s="5">
        <f t="shared" si="5"/>
        <v>0</v>
      </c>
      <c r="H139" s="5"/>
      <c r="I139" s="5">
        <f t="shared" si="6"/>
        <v>0</v>
      </c>
      <c r="J139" s="5">
        <f t="shared" si="7"/>
        <v>0</v>
      </c>
      <c r="K139" s="5">
        <f t="shared" si="8"/>
        <v>0</v>
      </c>
    </row>
    <row r="140" spans="1:11" ht="16.5" x14ac:dyDescent="0.25">
      <c r="A140" s="3">
        <f t="shared" si="9"/>
        <v>130</v>
      </c>
      <c r="B140" s="53" t="s">
        <v>113</v>
      </c>
      <c r="C140" s="4" t="s">
        <v>68</v>
      </c>
      <c r="D140" s="38">
        <v>11.73</v>
      </c>
      <c r="E140" s="38">
        <v>0</v>
      </c>
      <c r="F140" s="5"/>
      <c r="G140" s="5">
        <f t="shared" ref="G140:G203" si="10">+ROUND(F140*$E140,2)</f>
        <v>0</v>
      </c>
      <c r="H140" s="5"/>
      <c r="I140" s="5">
        <f t="shared" ref="I140:I203" si="11">+ROUND(H140*$E140,2)</f>
        <v>0</v>
      </c>
      <c r="J140" s="5">
        <f t="shared" ref="J140:J203" si="12">F140+H140</f>
        <v>0</v>
      </c>
      <c r="K140" s="5">
        <f t="shared" ref="K140:K203" si="13">+ROUND(J140*$E140,2)</f>
        <v>0</v>
      </c>
    </row>
    <row r="141" spans="1:11" ht="16.5" x14ac:dyDescent="0.25">
      <c r="A141" s="3">
        <f t="shared" si="9"/>
        <v>131</v>
      </c>
      <c r="B141" s="53" t="s">
        <v>114</v>
      </c>
      <c r="C141" s="4" t="s">
        <v>68</v>
      </c>
      <c r="D141" s="38">
        <v>0.93</v>
      </c>
      <c r="E141" s="38">
        <v>0</v>
      </c>
      <c r="F141" s="5"/>
      <c r="G141" s="5">
        <f t="shared" si="10"/>
        <v>0</v>
      </c>
      <c r="H141" s="5"/>
      <c r="I141" s="5">
        <f t="shared" si="11"/>
        <v>0</v>
      </c>
      <c r="J141" s="5">
        <f t="shared" si="12"/>
        <v>0</v>
      </c>
      <c r="K141" s="5">
        <f t="shared" si="13"/>
        <v>0</v>
      </c>
    </row>
    <row r="142" spans="1:11" ht="16.5" x14ac:dyDescent="0.25">
      <c r="A142" s="3">
        <f t="shared" si="9"/>
        <v>132</v>
      </c>
      <c r="B142" s="53" t="s">
        <v>115</v>
      </c>
      <c r="C142" s="4" t="s">
        <v>68</v>
      </c>
      <c r="D142" s="38">
        <v>1.44</v>
      </c>
      <c r="E142" s="38">
        <v>0</v>
      </c>
      <c r="F142" s="5"/>
      <c r="G142" s="5">
        <f t="shared" si="10"/>
        <v>0</v>
      </c>
      <c r="H142" s="5"/>
      <c r="I142" s="5">
        <f t="shared" si="11"/>
        <v>0</v>
      </c>
      <c r="J142" s="5">
        <f t="shared" si="12"/>
        <v>0</v>
      </c>
      <c r="K142" s="5">
        <f t="shared" si="13"/>
        <v>0</v>
      </c>
    </row>
    <row r="143" spans="1:11" ht="16.5" x14ac:dyDescent="0.25">
      <c r="A143" s="3">
        <f t="shared" si="9"/>
        <v>133</v>
      </c>
      <c r="B143" s="53" t="s">
        <v>116</v>
      </c>
      <c r="C143" s="4" t="s">
        <v>68</v>
      </c>
      <c r="D143" s="38">
        <v>2.17</v>
      </c>
      <c r="E143" s="38">
        <v>0</v>
      </c>
      <c r="F143" s="5"/>
      <c r="G143" s="5">
        <f t="shared" si="10"/>
        <v>0</v>
      </c>
      <c r="H143" s="5"/>
      <c r="I143" s="5">
        <f t="shared" si="11"/>
        <v>0</v>
      </c>
      <c r="J143" s="5">
        <f t="shared" si="12"/>
        <v>0</v>
      </c>
      <c r="K143" s="5">
        <f t="shared" si="13"/>
        <v>0</v>
      </c>
    </row>
    <row r="144" spans="1:11" ht="16.5" x14ac:dyDescent="0.25">
      <c r="A144" s="3">
        <f t="shared" ref="A144:A208" si="14">+A143+1</f>
        <v>134</v>
      </c>
      <c r="B144" s="53" t="s">
        <v>117</v>
      </c>
      <c r="C144" s="4" t="s">
        <v>68</v>
      </c>
      <c r="D144" s="38">
        <v>3.37</v>
      </c>
      <c r="E144" s="38">
        <v>0</v>
      </c>
      <c r="F144" s="5"/>
      <c r="G144" s="5">
        <f t="shared" si="10"/>
        <v>0</v>
      </c>
      <c r="H144" s="5"/>
      <c r="I144" s="5">
        <f t="shared" si="11"/>
        <v>0</v>
      </c>
      <c r="J144" s="5">
        <f t="shared" si="12"/>
        <v>0</v>
      </c>
      <c r="K144" s="5">
        <f t="shared" si="13"/>
        <v>0</v>
      </c>
    </row>
    <row r="145" spans="1:11" ht="16.5" x14ac:dyDescent="0.25">
      <c r="A145" s="3">
        <f t="shared" si="14"/>
        <v>135</v>
      </c>
      <c r="B145" s="53" t="s">
        <v>118</v>
      </c>
      <c r="C145" s="4" t="s">
        <v>10</v>
      </c>
      <c r="D145" s="38">
        <v>1.49</v>
      </c>
      <c r="E145" s="38">
        <v>1.49</v>
      </c>
      <c r="F145" s="5">
        <v>3</v>
      </c>
      <c r="G145" s="5">
        <f t="shared" si="10"/>
        <v>4.47</v>
      </c>
      <c r="H145" s="5"/>
      <c r="I145" s="5">
        <f t="shared" si="11"/>
        <v>0</v>
      </c>
      <c r="J145" s="5">
        <f t="shared" si="12"/>
        <v>3</v>
      </c>
      <c r="K145" s="5">
        <f t="shared" si="13"/>
        <v>4.47</v>
      </c>
    </row>
    <row r="146" spans="1:11" ht="16.5" x14ac:dyDescent="0.25">
      <c r="A146" s="3">
        <f t="shared" si="14"/>
        <v>136</v>
      </c>
      <c r="B146" s="53" t="s">
        <v>119</v>
      </c>
      <c r="C146" s="4" t="s">
        <v>10</v>
      </c>
      <c r="D146" s="38">
        <v>1.57</v>
      </c>
      <c r="E146" s="38">
        <v>0</v>
      </c>
      <c r="F146" s="5"/>
      <c r="G146" s="5">
        <f t="shared" si="10"/>
        <v>0</v>
      </c>
      <c r="H146" s="5"/>
      <c r="I146" s="5">
        <f t="shared" si="11"/>
        <v>0</v>
      </c>
      <c r="J146" s="5">
        <f t="shared" si="12"/>
        <v>0</v>
      </c>
      <c r="K146" s="5">
        <f t="shared" si="13"/>
        <v>0</v>
      </c>
    </row>
    <row r="147" spans="1:11" ht="16.5" x14ac:dyDescent="0.25">
      <c r="A147" s="3">
        <f t="shared" si="14"/>
        <v>137</v>
      </c>
      <c r="B147" s="53" t="s">
        <v>120</v>
      </c>
      <c r="C147" s="4" t="s">
        <v>10</v>
      </c>
      <c r="D147" s="38">
        <v>2.1800000000000002</v>
      </c>
      <c r="E147" s="38">
        <v>2.19</v>
      </c>
      <c r="F147" s="5"/>
      <c r="G147" s="5">
        <f t="shared" si="10"/>
        <v>0</v>
      </c>
      <c r="H147" s="5">
        <v>10</v>
      </c>
      <c r="I147" s="5">
        <f t="shared" si="11"/>
        <v>21.9</v>
      </c>
      <c r="J147" s="5">
        <f t="shared" si="12"/>
        <v>10</v>
      </c>
      <c r="K147" s="5">
        <f t="shared" si="13"/>
        <v>21.9</v>
      </c>
    </row>
    <row r="148" spans="1:11" ht="16.5" x14ac:dyDescent="0.25">
      <c r="A148" s="3">
        <f t="shared" si="14"/>
        <v>138</v>
      </c>
      <c r="B148" s="53" t="s">
        <v>121</v>
      </c>
      <c r="C148" s="4" t="s">
        <v>10</v>
      </c>
      <c r="D148" s="38">
        <v>2.14</v>
      </c>
      <c r="E148" s="38">
        <v>0</v>
      </c>
      <c r="F148" s="5"/>
      <c r="G148" s="5">
        <f t="shared" si="10"/>
        <v>0</v>
      </c>
      <c r="H148" s="5"/>
      <c r="I148" s="5">
        <f t="shared" si="11"/>
        <v>0</v>
      </c>
      <c r="J148" s="5">
        <f t="shared" si="12"/>
        <v>0</v>
      </c>
      <c r="K148" s="5">
        <f t="shared" si="13"/>
        <v>0</v>
      </c>
    </row>
    <row r="149" spans="1:11" ht="16.5" x14ac:dyDescent="0.25">
      <c r="A149" s="3">
        <f t="shared" si="14"/>
        <v>139</v>
      </c>
      <c r="B149" s="53" t="s">
        <v>122</v>
      </c>
      <c r="C149" s="4" t="s">
        <v>10</v>
      </c>
      <c r="D149" s="38">
        <v>2.83</v>
      </c>
      <c r="E149" s="38">
        <v>0</v>
      </c>
      <c r="F149" s="5"/>
      <c r="G149" s="5">
        <f t="shared" si="10"/>
        <v>0</v>
      </c>
      <c r="H149" s="5"/>
      <c r="I149" s="5">
        <f t="shared" si="11"/>
        <v>0</v>
      </c>
      <c r="J149" s="5">
        <f t="shared" si="12"/>
        <v>0</v>
      </c>
      <c r="K149" s="5">
        <f t="shared" si="13"/>
        <v>0</v>
      </c>
    </row>
    <row r="150" spans="1:11" ht="16.5" x14ac:dyDescent="0.25">
      <c r="A150" s="3">
        <f t="shared" si="14"/>
        <v>140</v>
      </c>
      <c r="B150" s="53" t="s">
        <v>123</v>
      </c>
      <c r="C150" s="4" t="s">
        <v>10</v>
      </c>
      <c r="D150" s="38">
        <v>2.79</v>
      </c>
      <c r="E150" s="38">
        <v>2.8</v>
      </c>
      <c r="F150" s="5">
        <v>3</v>
      </c>
      <c r="G150" s="5">
        <f t="shared" si="10"/>
        <v>8.4</v>
      </c>
      <c r="H150" s="5"/>
      <c r="I150" s="5">
        <f t="shared" si="11"/>
        <v>0</v>
      </c>
      <c r="J150" s="5">
        <f t="shared" si="12"/>
        <v>3</v>
      </c>
      <c r="K150" s="5">
        <f t="shared" si="13"/>
        <v>8.4</v>
      </c>
    </row>
    <row r="151" spans="1:11" ht="16.5" x14ac:dyDescent="0.25">
      <c r="A151" s="3">
        <f t="shared" si="14"/>
        <v>141</v>
      </c>
      <c r="B151" s="53" t="s">
        <v>124</v>
      </c>
      <c r="C151" s="4" t="s">
        <v>10</v>
      </c>
      <c r="D151" s="38">
        <v>3.17</v>
      </c>
      <c r="E151" s="38">
        <v>3.18</v>
      </c>
      <c r="F151" s="5">
        <v>2</v>
      </c>
      <c r="G151" s="5">
        <f t="shared" si="10"/>
        <v>6.36</v>
      </c>
      <c r="H151" s="5"/>
      <c r="I151" s="5">
        <f t="shared" si="11"/>
        <v>0</v>
      </c>
      <c r="J151" s="5">
        <f t="shared" si="12"/>
        <v>2</v>
      </c>
      <c r="K151" s="5">
        <f t="shared" si="13"/>
        <v>6.36</v>
      </c>
    </row>
    <row r="152" spans="1:11" ht="16.5" x14ac:dyDescent="0.25">
      <c r="A152" s="3">
        <f t="shared" si="14"/>
        <v>142</v>
      </c>
      <c r="B152" s="53" t="s">
        <v>125</v>
      </c>
      <c r="C152" s="4" t="s">
        <v>10</v>
      </c>
      <c r="D152" s="38">
        <v>3.13</v>
      </c>
      <c r="E152" s="38">
        <v>3.14</v>
      </c>
      <c r="F152" s="5">
        <v>2</v>
      </c>
      <c r="G152" s="5">
        <f t="shared" si="10"/>
        <v>6.28</v>
      </c>
      <c r="H152" s="5"/>
      <c r="I152" s="5">
        <f t="shared" si="11"/>
        <v>0</v>
      </c>
      <c r="J152" s="5">
        <f t="shared" si="12"/>
        <v>2</v>
      </c>
      <c r="K152" s="5">
        <f t="shared" si="13"/>
        <v>6.28</v>
      </c>
    </row>
    <row r="153" spans="1:11" ht="16.5" x14ac:dyDescent="0.25">
      <c r="A153" s="3">
        <f t="shared" si="14"/>
        <v>143</v>
      </c>
      <c r="B153" s="53" t="s">
        <v>126</v>
      </c>
      <c r="C153" s="4" t="s">
        <v>10</v>
      </c>
      <c r="D153" s="38">
        <v>3.34</v>
      </c>
      <c r="E153" s="38">
        <v>3.35</v>
      </c>
      <c r="F153" s="5">
        <v>2</v>
      </c>
      <c r="G153" s="5">
        <f t="shared" si="10"/>
        <v>6.7</v>
      </c>
      <c r="H153" s="5">
        <v>3</v>
      </c>
      <c r="I153" s="5">
        <f t="shared" si="11"/>
        <v>10.050000000000001</v>
      </c>
      <c r="J153" s="5">
        <f t="shared" si="12"/>
        <v>5</v>
      </c>
      <c r="K153" s="5">
        <f t="shared" si="13"/>
        <v>16.75</v>
      </c>
    </row>
    <row r="154" spans="1:11" ht="16.5" x14ac:dyDescent="0.25">
      <c r="A154" s="3">
        <f t="shared" si="14"/>
        <v>144</v>
      </c>
      <c r="B154" s="53" t="s">
        <v>127</v>
      </c>
      <c r="C154" s="4" t="s">
        <v>10</v>
      </c>
      <c r="D154" s="38">
        <v>3.4</v>
      </c>
      <c r="E154" s="38">
        <v>0</v>
      </c>
      <c r="F154" s="5"/>
      <c r="G154" s="5">
        <f t="shared" si="10"/>
        <v>0</v>
      </c>
      <c r="H154" s="5"/>
      <c r="I154" s="5">
        <f t="shared" si="11"/>
        <v>0</v>
      </c>
      <c r="J154" s="5">
        <f t="shared" si="12"/>
        <v>0</v>
      </c>
      <c r="K154" s="5">
        <f t="shared" si="13"/>
        <v>0</v>
      </c>
    </row>
    <row r="155" spans="1:11" ht="16.5" x14ac:dyDescent="0.25">
      <c r="A155" s="3">
        <f t="shared" si="14"/>
        <v>145</v>
      </c>
      <c r="B155" s="53" t="s">
        <v>128</v>
      </c>
      <c r="C155" s="4" t="s">
        <v>10</v>
      </c>
      <c r="D155" s="38">
        <v>3.47</v>
      </c>
      <c r="E155" s="38">
        <v>3.48</v>
      </c>
      <c r="F155" s="5"/>
      <c r="G155" s="5">
        <f t="shared" si="10"/>
        <v>0</v>
      </c>
      <c r="H155" s="5">
        <v>3</v>
      </c>
      <c r="I155" s="5">
        <f t="shared" si="11"/>
        <v>10.44</v>
      </c>
      <c r="J155" s="5">
        <f t="shared" si="12"/>
        <v>3</v>
      </c>
      <c r="K155" s="5">
        <f t="shared" si="13"/>
        <v>10.44</v>
      </c>
    </row>
    <row r="156" spans="1:11" ht="16.5" x14ac:dyDescent="0.25">
      <c r="A156" s="3">
        <f t="shared" si="14"/>
        <v>146</v>
      </c>
      <c r="B156" s="53" t="s">
        <v>129</v>
      </c>
      <c r="C156" s="4" t="s">
        <v>10</v>
      </c>
      <c r="D156" s="38">
        <v>4.38</v>
      </c>
      <c r="E156" s="38">
        <v>0</v>
      </c>
      <c r="F156" s="5"/>
      <c r="G156" s="5">
        <f t="shared" si="10"/>
        <v>0</v>
      </c>
      <c r="H156" s="5"/>
      <c r="I156" s="5">
        <f t="shared" si="11"/>
        <v>0</v>
      </c>
      <c r="J156" s="5">
        <f t="shared" si="12"/>
        <v>0</v>
      </c>
      <c r="K156" s="5">
        <f t="shared" si="13"/>
        <v>0</v>
      </c>
    </row>
    <row r="157" spans="1:11" ht="16.5" x14ac:dyDescent="0.25">
      <c r="A157" s="3">
        <f t="shared" si="14"/>
        <v>147</v>
      </c>
      <c r="B157" s="53" t="s">
        <v>130</v>
      </c>
      <c r="C157" s="4" t="s">
        <v>10</v>
      </c>
      <c r="D157" s="38">
        <v>4.53</v>
      </c>
      <c r="E157" s="38">
        <v>0</v>
      </c>
      <c r="F157" s="5"/>
      <c r="G157" s="5">
        <f t="shared" si="10"/>
        <v>0</v>
      </c>
      <c r="H157" s="5"/>
      <c r="I157" s="5">
        <f t="shared" si="11"/>
        <v>0</v>
      </c>
      <c r="J157" s="5">
        <f t="shared" si="12"/>
        <v>0</v>
      </c>
      <c r="K157" s="5">
        <f t="shared" si="13"/>
        <v>0</v>
      </c>
    </row>
    <row r="158" spans="1:11" ht="16.5" x14ac:dyDescent="0.25">
      <c r="A158" s="3">
        <f t="shared" si="14"/>
        <v>148</v>
      </c>
      <c r="B158" s="53" t="s">
        <v>131</v>
      </c>
      <c r="C158" s="4" t="s">
        <v>10</v>
      </c>
      <c r="D158" s="38">
        <v>4.55</v>
      </c>
      <c r="E158" s="38">
        <v>4.5599999999999996</v>
      </c>
      <c r="F158" s="5">
        <v>3</v>
      </c>
      <c r="G158" s="5">
        <f t="shared" si="10"/>
        <v>13.68</v>
      </c>
      <c r="H158" s="5"/>
      <c r="I158" s="5">
        <f t="shared" si="11"/>
        <v>0</v>
      </c>
      <c r="J158" s="5">
        <f t="shared" si="12"/>
        <v>3</v>
      </c>
      <c r="K158" s="5">
        <f t="shared" si="13"/>
        <v>13.68</v>
      </c>
    </row>
    <row r="159" spans="1:11" ht="16.5" x14ac:dyDescent="0.25">
      <c r="A159" s="3">
        <f t="shared" si="14"/>
        <v>149</v>
      </c>
      <c r="B159" s="53" t="s">
        <v>132</v>
      </c>
      <c r="C159" s="4" t="s">
        <v>10</v>
      </c>
      <c r="D159" s="38">
        <v>4.79</v>
      </c>
      <c r="E159" s="38">
        <v>0</v>
      </c>
      <c r="F159" s="5"/>
      <c r="G159" s="5">
        <f t="shared" si="10"/>
        <v>0</v>
      </c>
      <c r="H159" s="5"/>
      <c r="I159" s="5">
        <f t="shared" si="11"/>
        <v>0</v>
      </c>
      <c r="J159" s="5">
        <f t="shared" si="12"/>
        <v>0</v>
      </c>
      <c r="K159" s="5">
        <f t="shared" si="13"/>
        <v>0</v>
      </c>
    </row>
    <row r="160" spans="1:11" ht="16.5" x14ac:dyDescent="0.25">
      <c r="A160" s="3">
        <f t="shared" si="14"/>
        <v>150</v>
      </c>
      <c r="B160" s="53" t="s">
        <v>133</v>
      </c>
      <c r="C160" s="4" t="s">
        <v>10</v>
      </c>
      <c r="D160" s="38">
        <v>4.8</v>
      </c>
      <c r="E160" s="38">
        <v>0</v>
      </c>
      <c r="F160" s="5"/>
      <c r="G160" s="5">
        <f t="shared" si="10"/>
        <v>0</v>
      </c>
      <c r="H160" s="5"/>
      <c r="I160" s="5">
        <f t="shared" si="11"/>
        <v>0</v>
      </c>
      <c r="J160" s="5">
        <f t="shared" si="12"/>
        <v>0</v>
      </c>
      <c r="K160" s="5">
        <f t="shared" si="13"/>
        <v>0</v>
      </c>
    </row>
    <row r="161" spans="1:11" ht="16.5" x14ac:dyDescent="0.25">
      <c r="A161" s="3">
        <f t="shared" si="14"/>
        <v>151</v>
      </c>
      <c r="B161" s="53" t="s">
        <v>134</v>
      </c>
      <c r="C161" s="4" t="s">
        <v>10</v>
      </c>
      <c r="D161" s="38">
        <v>5.75</v>
      </c>
      <c r="E161" s="38">
        <v>5.77</v>
      </c>
      <c r="F161" s="5"/>
      <c r="G161" s="5">
        <f t="shared" si="10"/>
        <v>0</v>
      </c>
      <c r="H161" s="5">
        <v>3</v>
      </c>
      <c r="I161" s="5">
        <f t="shared" si="11"/>
        <v>17.309999999999999</v>
      </c>
      <c r="J161" s="5">
        <f t="shared" si="12"/>
        <v>3</v>
      </c>
      <c r="K161" s="5">
        <f t="shared" si="13"/>
        <v>17.309999999999999</v>
      </c>
    </row>
    <row r="162" spans="1:11" ht="16.5" x14ac:dyDescent="0.25">
      <c r="A162" s="3">
        <f t="shared" si="14"/>
        <v>152</v>
      </c>
      <c r="B162" s="53" t="s">
        <v>135</v>
      </c>
      <c r="C162" s="4" t="s">
        <v>10</v>
      </c>
      <c r="D162" s="38">
        <v>6.23</v>
      </c>
      <c r="E162" s="38">
        <v>0</v>
      </c>
      <c r="F162" s="5"/>
      <c r="G162" s="5">
        <f t="shared" si="10"/>
        <v>0</v>
      </c>
      <c r="H162" s="5"/>
      <c r="I162" s="5">
        <f t="shared" si="11"/>
        <v>0</v>
      </c>
      <c r="J162" s="5">
        <f t="shared" si="12"/>
        <v>0</v>
      </c>
      <c r="K162" s="5">
        <f t="shared" si="13"/>
        <v>0</v>
      </c>
    </row>
    <row r="163" spans="1:11" ht="16.5" x14ac:dyDescent="0.25">
      <c r="A163" s="3">
        <f t="shared" si="14"/>
        <v>153</v>
      </c>
      <c r="B163" s="53" t="s">
        <v>136</v>
      </c>
      <c r="C163" s="4" t="s">
        <v>10</v>
      </c>
      <c r="D163" s="38">
        <v>8.42</v>
      </c>
      <c r="E163" s="38">
        <v>8.4499999999999993</v>
      </c>
      <c r="F163" s="5">
        <v>3</v>
      </c>
      <c r="G163" s="5">
        <f t="shared" si="10"/>
        <v>25.35</v>
      </c>
      <c r="H163" s="5"/>
      <c r="I163" s="5">
        <f t="shared" si="11"/>
        <v>0</v>
      </c>
      <c r="J163" s="5">
        <f t="shared" si="12"/>
        <v>3</v>
      </c>
      <c r="K163" s="5">
        <f t="shared" si="13"/>
        <v>25.35</v>
      </c>
    </row>
    <row r="164" spans="1:11" ht="16.5" x14ac:dyDescent="0.25">
      <c r="A164" s="3">
        <f t="shared" si="14"/>
        <v>154</v>
      </c>
      <c r="B164" s="53" t="s">
        <v>137</v>
      </c>
      <c r="C164" s="4" t="s">
        <v>10</v>
      </c>
      <c r="D164" s="38">
        <v>8.64</v>
      </c>
      <c r="E164" s="38">
        <v>0</v>
      </c>
      <c r="F164" s="5"/>
      <c r="G164" s="5">
        <f t="shared" si="10"/>
        <v>0</v>
      </c>
      <c r="H164" s="5"/>
      <c r="I164" s="5">
        <f t="shared" si="11"/>
        <v>0</v>
      </c>
      <c r="J164" s="5">
        <f t="shared" si="12"/>
        <v>0</v>
      </c>
      <c r="K164" s="5">
        <f t="shared" si="13"/>
        <v>0</v>
      </c>
    </row>
    <row r="165" spans="1:11" ht="16.5" x14ac:dyDescent="0.25">
      <c r="A165" s="3">
        <f t="shared" si="14"/>
        <v>155</v>
      </c>
      <c r="B165" s="53" t="s">
        <v>138</v>
      </c>
      <c r="C165" s="4" t="s">
        <v>10</v>
      </c>
      <c r="D165" s="38">
        <v>8.9700000000000006</v>
      </c>
      <c r="E165" s="38">
        <v>0</v>
      </c>
      <c r="F165" s="5"/>
      <c r="G165" s="5">
        <f t="shared" si="10"/>
        <v>0</v>
      </c>
      <c r="H165" s="5"/>
      <c r="I165" s="5">
        <f t="shared" si="11"/>
        <v>0</v>
      </c>
      <c r="J165" s="5">
        <f t="shared" si="12"/>
        <v>0</v>
      </c>
      <c r="K165" s="5">
        <f t="shared" si="13"/>
        <v>0</v>
      </c>
    </row>
    <row r="166" spans="1:11" ht="33" x14ac:dyDescent="0.25">
      <c r="A166" s="3">
        <f t="shared" si="14"/>
        <v>156</v>
      </c>
      <c r="B166" s="53" t="s">
        <v>139</v>
      </c>
      <c r="C166" s="4" t="s">
        <v>10</v>
      </c>
      <c r="D166" s="38">
        <v>6.19</v>
      </c>
      <c r="E166" s="38">
        <v>0</v>
      </c>
      <c r="F166" s="5"/>
      <c r="G166" s="5">
        <f t="shared" si="10"/>
        <v>0</v>
      </c>
      <c r="H166" s="5"/>
      <c r="I166" s="5">
        <f t="shared" si="11"/>
        <v>0</v>
      </c>
      <c r="J166" s="5">
        <f t="shared" si="12"/>
        <v>0</v>
      </c>
      <c r="K166" s="5">
        <f t="shared" si="13"/>
        <v>0</v>
      </c>
    </row>
    <row r="167" spans="1:11" ht="33" x14ac:dyDescent="0.25">
      <c r="A167" s="3">
        <f t="shared" si="14"/>
        <v>157</v>
      </c>
      <c r="B167" s="53" t="s">
        <v>140</v>
      </c>
      <c r="C167" s="4" t="s">
        <v>10</v>
      </c>
      <c r="D167" s="38">
        <v>8.82</v>
      </c>
      <c r="E167" s="38">
        <v>0</v>
      </c>
      <c r="F167" s="5"/>
      <c r="G167" s="5">
        <f t="shared" si="10"/>
        <v>0</v>
      </c>
      <c r="H167" s="5"/>
      <c r="I167" s="5">
        <f t="shared" si="11"/>
        <v>0</v>
      </c>
      <c r="J167" s="5">
        <f t="shared" si="12"/>
        <v>0</v>
      </c>
      <c r="K167" s="5">
        <f t="shared" si="13"/>
        <v>0</v>
      </c>
    </row>
    <row r="168" spans="1:11" ht="33" x14ac:dyDescent="0.25">
      <c r="A168" s="3">
        <f t="shared" si="14"/>
        <v>158</v>
      </c>
      <c r="B168" s="53" t="s">
        <v>141</v>
      </c>
      <c r="C168" s="4" t="s">
        <v>10</v>
      </c>
      <c r="D168" s="38">
        <v>7.72</v>
      </c>
      <c r="E168" s="38">
        <v>7.74</v>
      </c>
      <c r="F168" s="5">
        <v>21</v>
      </c>
      <c r="G168" s="5">
        <f t="shared" si="10"/>
        <v>162.54</v>
      </c>
      <c r="H168" s="5">
        <v>30</v>
      </c>
      <c r="I168" s="5">
        <f t="shared" si="11"/>
        <v>232.2</v>
      </c>
      <c r="J168" s="5">
        <f t="shared" si="12"/>
        <v>51</v>
      </c>
      <c r="K168" s="5">
        <f t="shared" si="13"/>
        <v>394.74</v>
      </c>
    </row>
    <row r="169" spans="1:11" ht="16.5" x14ac:dyDescent="0.25">
      <c r="A169" s="3">
        <f t="shared" si="14"/>
        <v>159</v>
      </c>
      <c r="B169" s="51" t="s">
        <v>142</v>
      </c>
      <c r="C169" s="4" t="s">
        <v>10</v>
      </c>
      <c r="D169" s="38">
        <v>1067.05</v>
      </c>
      <c r="E169" s="38">
        <v>0</v>
      </c>
      <c r="F169" s="5"/>
      <c r="G169" s="5">
        <f t="shared" si="10"/>
        <v>0</v>
      </c>
      <c r="H169" s="5"/>
      <c r="I169" s="5">
        <f t="shared" si="11"/>
        <v>0</v>
      </c>
      <c r="J169" s="5">
        <f t="shared" si="12"/>
        <v>0</v>
      </c>
      <c r="K169" s="5">
        <f t="shared" si="13"/>
        <v>0</v>
      </c>
    </row>
    <row r="170" spans="1:11" ht="33" x14ac:dyDescent="0.25">
      <c r="A170" s="3">
        <f t="shared" si="14"/>
        <v>160</v>
      </c>
      <c r="B170" s="51" t="s">
        <v>143</v>
      </c>
      <c r="C170" s="4" t="s">
        <v>10</v>
      </c>
      <c r="D170" s="38">
        <v>1123.57</v>
      </c>
      <c r="E170" s="38">
        <v>1152.3399999999999</v>
      </c>
      <c r="F170" s="5">
        <v>1</v>
      </c>
      <c r="G170" s="5">
        <f t="shared" si="10"/>
        <v>1152.3399999999999</v>
      </c>
      <c r="H170" s="5"/>
      <c r="I170" s="5">
        <f t="shared" si="11"/>
        <v>0</v>
      </c>
      <c r="J170" s="5">
        <f t="shared" si="12"/>
        <v>1</v>
      </c>
      <c r="K170" s="5">
        <f t="shared" si="13"/>
        <v>1152.3399999999999</v>
      </c>
    </row>
    <row r="171" spans="1:11" ht="33" x14ac:dyDescent="0.25">
      <c r="A171" s="3">
        <f t="shared" si="14"/>
        <v>161</v>
      </c>
      <c r="B171" s="51" t="s">
        <v>144</v>
      </c>
      <c r="C171" s="4" t="s">
        <v>10</v>
      </c>
      <c r="D171" s="38">
        <v>1321.27</v>
      </c>
      <c r="E171" s="38">
        <v>1351.11</v>
      </c>
      <c r="F171" s="5">
        <v>1</v>
      </c>
      <c r="G171" s="5">
        <f t="shared" si="10"/>
        <v>1351.11</v>
      </c>
      <c r="H171" s="5"/>
      <c r="I171" s="5">
        <f t="shared" si="11"/>
        <v>0</v>
      </c>
      <c r="J171" s="5">
        <f t="shared" si="12"/>
        <v>1</v>
      </c>
      <c r="K171" s="5">
        <f t="shared" si="13"/>
        <v>1351.11</v>
      </c>
    </row>
    <row r="172" spans="1:11" ht="33" x14ac:dyDescent="0.25">
      <c r="A172" s="3">
        <f t="shared" si="14"/>
        <v>162</v>
      </c>
      <c r="B172" s="51" t="s">
        <v>145</v>
      </c>
      <c r="C172" s="4" t="s">
        <v>10</v>
      </c>
      <c r="D172" s="38">
        <v>1608.46</v>
      </c>
      <c r="E172" s="38">
        <v>1631.76</v>
      </c>
      <c r="F172" s="5">
        <v>2</v>
      </c>
      <c r="G172" s="5">
        <f t="shared" si="10"/>
        <v>3263.52</v>
      </c>
      <c r="H172" s="5">
        <v>2</v>
      </c>
      <c r="I172" s="5">
        <f t="shared" si="11"/>
        <v>3263.52</v>
      </c>
      <c r="J172" s="5">
        <f t="shared" si="12"/>
        <v>4</v>
      </c>
      <c r="K172" s="5">
        <f t="shared" si="13"/>
        <v>6527.04</v>
      </c>
    </row>
    <row r="173" spans="1:11" ht="33" x14ac:dyDescent="0.25">
      <c r="A173" s="3">
        <f t="shared" si="14"/>
        <v>163</v>
      </c>
      <c r="B173" s="51" t="s">
        <v>146</v>
      </c>
      <c r="C173" s="4" t="s">
        <v>10</v>
      </c>
      <c r="D173" s="38">
        <v>2166.33</v>
      </c>
      <c r="E173" s="38">
        <v>2173.0500000000002</v>
      </c>
      <c r="F173" s="5">
        <v>2</v>
      </c>
      <c r="G173" s="5">
        <f t="shared" si="10"/>
        <v>4346.1000000000004</v>
      </c>
      <c r="H173" s="5"/>
      <c r="I173" s="5">
        <f t="shared" si="11"/>
        <v>0</v>
      </c>
      <c r="J173" s="5">
        <f t="shared" si="12"/>
        <v>2</v>
      </c>
      <c r="K173" s="5">
        <f t="shared" si="13"/>
        <v>4346.1000000000004</v>
      </c>
    </row>
    <row r="174" spans="1:11" ht="33" x14ac:dyDescent="0.25">
      <c r="A174" s="3">
        <f t="shared" si="14"/>
        <v>164</v>
      </c>
      <c r="B174" s="51" t="s">
        <v>147</v>
      </c>
      <c r="C174" s="4" t="s">
        <v>10</v>
      </c>
      <c r="D174" s="38">
        <v>2353.34</v>
      </c>
      <c r="E174" s="38">
        <v>2369.9699999999998</v>
      </c>
      <c r="F174" s="5">
        <v>1</v>
      </c>
      <c r="G174" s="5">
        <f t="shared" si="10"/>
        <v>2369.9699999999998</v>
      </c>
      <c r="H174" s="5">
        <v>1</v>
      </c>
      <c r="I174" s="5">
        <f t="shared" si="11"/>
        <v>2369.9699999999998</v>
      </c>
      <c r="J174" s="5">
        <f t="shared" si="12"/>
        <v>2</v>
      </c>
      <c r="K174" s="5">
        <f t="shared" si="13"/>
        <v>4739.9399999999996</v>
      </c>
    </row>
    <row r="175" spans="1:11" ht="33" x14ac:dyDescent="0.25">
      <c r="A175" s="3">
        <f t="shared" si="14"/>
        <v>165</v>
      </c>
      <c r="B175" s="51" t="s">
        <v>148</v>
      </c>
      <c r="C175" s="4" t="s">
        <v>10</v>
      </c>
      <c r="D175" s="38">
        <v>3608.61</v>
      </c>
      <c r="E175" s="38">
        <v>0</v>
      </c>
      <c r="F175" s="5"/>
      <c r="G175" s="5">
        <f t="shared" si="10"/>
        <v>0</v>
      </c>
      <c r="H175" s="5"/>
      <c r="I175" s="5">
        <f t="shared" si="11"/>
        <v>0</v>
      </c>
      <c r="J175" s="5">
        <f t="shared" si="12"/>
        <v>0</v>
      </c>
      <c r="K175" s="5">
        <f t="shared" si="13"/>
        <v>0</v>
      </c>
    </row>
    <row r="176" spans="1:11" ht="33" x14ac:dyDescent="0.25">
      <c r="A176" s="3">
        <f t="shared" si="14"/>
        <v>166</v>
      </c>
      <c r="B176" s="51" t="s">
        <v>149</v>
      </c>
      <c r="C176" s="4" t="s">
        <v>10</v>
      </c>
      <c r="D176" s="38">
        <v>7.77</v>
      </c>
      <c r="E176" s="38">
        <v>0</v>
      </c>
      <c r="F176" s="5"/>
      <c r="G176" s="5">
        <f t="shared" si="10"/>
        <v>0</v>
      </c>
      <c r="H176" s="5"/>
      <c r="I176" s="5">
        <f t="shared" si="11"/>
        <v>0</v>
      </c>
      <c r="J176" s="5">
        <f t="shared" si="12"/>
        <v>0</v>
      </c>
      <c r="K176" s="5">
        <f t="shared" si="13"/>
        <v>0</v>
      </c>
    </row>
    <row r="177" spans="1:11" ht="33" x14ac:dyDescent="0.25">
      <c r="A177" s="3">
        <f t="shared" si="14"/>
        <v>167</v>
      </c>
      <c r="B177" s="51" t="s">
        <v>150</v>
      </c>
      <c r="C177" s="4" t="s">
        <v>10</v>
      </c>
      <c r="D177" s="38">
        <v>10.56</v>
      </c>
      <c r="E177" s="38">
        <v>11.28</v>
      </c>
      <c r="F177" s="5">
        <v>7</v>
      </c>
      <c r="G177" s="5">
        <f t="shared" si="10"/>
        <v>78.959999999999994</v>
      </c>
      <c r="H177" s="5">
        <v>9</v>
      </c>
      <c r="I177" s="5">
        <f t="shared" si="11"/>
        <v>101.52</v>
      </c>
      <c r="J177" s="5">
        <f t="shared" si="12"/>
        <v>16</v>
      </c>
      <c r="K177" s="5">
        <f t="shared" si="13"/>
        <v>180.48</v>
      </c>
    </row>
    <row r="178" spans="1:11" ht="16.5" x14ac:dyDescent="0.25">
      <c r="A178" s="3">
        <f t="shared" si="14"/>
        <v>168</v>
      </c>
      <c r="B178" s="51" t="s">
        <v>436</v>
      </c>
      <c r="C178" s="4" t="s">
        <v>10</v>
      </c>
      <c r="D178" s="38">
        <v>12.9</v>
      </c>
      <c r="E178" s="38">
        <v>0</v>
      </c>
      <c r="F178" s="5"/>
      <c r="G178" s="5">
        <f t="shared" si="10"/>
        <v>0</v>
      </c>
      <c r="H178" s="5"/>
      <c r="I178" s="5">
        <f t="shared" si="11"/>
        <v>0</v>
      </c>
      <c r="J178" s="5">
        <f t="shared" si="12"/>
        <v>0</v>
      </c>
      <c r="K178" s="5">
        <f t="shared" si="13"/>
        <v>0</v>
      </c>
    </row>
    <row r="179" spans="1:11" ht="16.5" x14ac:dyDescent="0.25">
      <c r="A179" s="3">
        <f t="shared" si="14"/>
        <v>169</v>
      </c>
      <c r="B179" s="51" t="s">
        <v>151</v>
      </c>
      <c r="C179" s="4" t="s">
        <v>10</v>
      </c>
      <c r="D179" s="38">
        <v>2.4</v>
      </c>
      <c r="E179" s="38">
        <v>2.41</v>
      </c>
      <c r="F179" s="5">
        <v>7</v>
      </c>
      <c r="G179" s="5">
        <f t="shared" si="10"/>
        <v>16.87</v>
      </c>
      <c r="H179" s="5">
        <v>15</v>
      </c>
      <c r="I179" s="5">
        <f t="shared" si="11"/>
        <v>36.15</v>
      </c>
      <c r="J179" s="5">
        <f t="shared" si="12"/>
        <v>22</v>
      </c>
      <c r="K179" s="5">
        <f t="shared" si="13"/>
        <v>53.02</v>
      </c>
    </row>
    <row r="180" spans="1:11" ht="16.5" x14ac:dyDescent="0.25">
      <c r="A180" s="3">
        <f t="shared" si="14"/>
        <v>170</v>
      </c>
      <c r="B180" s="51" t="s">
        <v>152</v>
      </c>
      <c r="C180" s="4" t="s">
        <v>10</v>
      </c>
      <c r="D180" s="38">
        <v>8.2100000000000009</v>
      </c>
      <c r="E180" s="38">
        <v>0</v>
      </c>
      <c r="F180" s="5"/>
      <c r="G180" s="5">
        <f t="shared" si="10"/>
        <v>0</v>
      </c>
      <c r="H180" s="5"/>
      <c r="I180" s="5">
        <f t="shared" si="11"/>
        <v>0</v>
      </c>
      <c r="J180" s="5">
        <f t="shared" si="12"/>
        <v>0</v>
      </c>
      <c r="K180" s="5">
        <f t="shared" si="13"/>
        <v>0</v>
      </c>
    </row>
    <row r="181" spans="1:11" ht="33" x14ac:dyDescent="0.25">
      <c r="A181" s="3">
        <f t="shared" si="14"/>
        <v>171</v>
      </c>
      <c r="B181" s="6" t="s">
        <v>153</v>
      </c>
      <c r="C181" s="4" t="s">
        <v>10</v>
      </c>
      <c r="D181" s="38">
        <v>126.92</v>
      </c>
      <c r="E181" s="38">
        <v>0</v>
      </c>
      <c r="F181" s="5"/>
      <c r="G181" s="5">
        <f t="shared" si="10"/>
        <v>0</v>
      </c>
      <c r="H181" s="5"/>
      <c r="I181" s="5">
        <f t="shared" si="11"/>
        <v>0</v>
      </c>
      <c r="J181" s="5">
        <f t="shared" si="12"/>
        <v>0</v>
      </c>
      <c r="K181" s="5">
        <f t="shared" si="13"/>
        <v>0</v>
      </c>
    </row>
    <row r="182" spans="1:11" ht="33" x14ac:dyDescent="0.25">
      <c r="A182" s="3">
        <f t="shared" si="14"/>
        <v>172</v>
      </c>
      <c r="B182" s="6" t="s">
        <v>154</v>
      </c>
      <c r="C182" s="4" t="s">
        <v>10</v>
      </c>
      <c r="D182" s="38">
        <v>147.68</v>
      </c>
      <c r="E182" s="38">
        <v>151.6</v>
      </c>
      <c r="F182" s="5">
        <v>5</v>
      </c>
      <c r="G182" s="5">
        <f t="shared" si="10"/>
        <v>758</v>
      </c>
      <c r="H182" s="5"/>
      <c r="I182" s="5">
        <f t="shared" si="11"/>
        <v>0</v>
      </c>
      <c r="J182" s="5">
        <f t="shared" si="12"/>
        <v>5</v>
      </c>
      <c r="K182" s="5">
        <f t="shared" si="13"/>
        <v>758</v>
      </c>
    </row>
    <row r="183" spans="1:11" ht="33" x14ac:dyDescent="0.25">
      <c r="A183" s="3">
        <f t="shared" si="14"/>
        <v>173</v>
      </c>
      <c r="B183" s="6" t="s">
        <v>155</v>
      </c>
      <c r="C183" s="4" t="s">
        <v>10</v>
      </c>
      <c r="D183" s="38">
        <v>187.87</v>
      </c>
      <c r="E183" s="38">
        <v>0</v>
      </c>
      <c r="F183" s="5"/>
      <c r="G183" s="5">
        <f t="shared" si="10"/>
        <v>0</v>
      </c>
      <c r="H183" s="5"/>
      <c r="I183" s="5">
        <f t="shared" si="11"/>
        <v>0</v>
      </c>
      <c r="J183" s="5">
        <f t="shared" si="12"/>
        <v>0</v>
      </c>
      <c r="K183" s="5">
        <f t="shared" si="13"/>
        <v>0</v>
      </c>
    </row>
    <row r="184" spans="1:11" ht="33" x14ac:dyDescent="0.25">
      <c r="A184" s="3">
        <f t="shared" si="14"/>
        <v>174</v>
      </c>
      <c r="B184" s="6" t="s">
        <v>156</v>
      </c>
      <c r="C184" s="4" t="s">
        <v>10</v>
      </c>
      <c r="D184" s="38">
        <v>213.77</v>
      </c>
      <c r="E184" s="38">
        <v>0</v>
      </c>
      <c r="F184" s="5"/>
      <c r="G184" s="5">
        <f t="shared" si="10"/>
        <v>0</v>
      </c>
      <c r="H184" s="5"/>
      <c r="I184" s="5">
        <f t="shared" si="11"/>
        <v>0</v>
      </c>
      <c r="J184" s="5">
        <f t="shared" si="12"/>
        <v>0</v>
      </c>
      <c r="K184" s="5">
        <f t="shared" si="13"/>
        <v>0</v>
      </c>
    </row>
    <row r="185" spans="1:11" ht="33" x14ac:dyDescent="0.25">
      <c r="A185" s="3">
        <f t="shared" si="14"/>
        <v>175</v>
      </c>
      <c r="B185" s="6" t="s">
        <v>157</v>
      </c>
      <c r="C185" s="4" t="s">
        <v>10</v>
      </c>
      <c r="D185" s="38">
        <v>2.37</v>
      </c>
      <c r="E185" s="38">
        <v>2.38</v>
      </c>
      <c r="F185" s="5">
        <v>10</v>
      </c>
      <c r="G185" s="5">
        <f t="shared" si="10"/>
        <v>23.8</v>
      </c>
      <c r="H185" s="5"/>
      <c r="I185" s="5">
        <f t="shared" si="11"/>
        <v>0</v>
      </c>
      <c r="J185" s="5">
        <f t="shared" si="12"/>
        <v>10</v>
      </c>
      <c r="K185" s="5">
        <f t="shared" si="13"/>
        <v>23.8</v>
      </c>
    </row>
    <row r="186" spans="1:11" ht="16.5" x14ac:dyDescent="0.25">
      <c r="A186" s="3">
        <f t="shared" si="14"/>
        <v>176</v>
      </c>
      <c r="B186" s="51" t="s">
        <v>437</v>
      </c>
      <c r="C186" s="4" t="s">
        <v>68</v>
      </c>
      <c r="D186" s="38">
        <v>1.91</v>
      </c>
      <c r="E186" s="38">
        <v>1.92</v>
      </c>
      <c r="F186" s="5">
        <v>15</v>
      </c>
      <c r="G186" s="5">
        <f t="shared" si="10"/>
        <v>28.8</v>
      </c>
      <c r="H186" s="5"/>
      <c r="I186" s="5">
        <f t="shared" si="11"/>
        <v>0</v>
      </c>
      <c r="J186" s="5">
        <f t="shared" si="12"/>
        <v>15</v>
      </c>
      <c r="K186" s="5">
        <f t="shared" si="13"/>
        <v>28.8</v>
      </c>
    </row>
    <row r="187" spans="1:11" ht="16.5" x14ac:dyDescent="0.25">
      <c r="A187" s="3">
        <f t="shared" si="14"/>
        <v>177</v>
      </c>
      <c r="B187" s="51" t="s">
        <v>438</v>
      </c>
      <c r="C187" s="4" t="s">
        <v>10</v>
      </c>
      <c r="D187" s="38">
        <v>0.71</v>
      </c>
      <c r="E187" s="38">
        <v>0.71</v>
      </c>
      <c r="F187" s="5"/>
      <c r="G187" s="5">
        <f t="shared" si="10"/>
        <v>0</v>
      </c>
      <c r="H187" s="5">
        <v>150</v>
      </c>
      <c r="I187" s="5">
        <f t="shared" si="11"/>
        <v>106.5</v>
      </c>
      <c r="J187" s="5">
        <f t="shared" si="12"/>
        <v>150</v>
      </c>
      <c r="K187" s="5">
        <f t="shared" si="13"/>
        <v>106.5</v>
      </c>
    </row>
    <row r="188" spans="1:11" ht="16.5" x14ac:dyDescent="0.25">
      <c r="A188" s="3">
        <f t="shared" si="14"/>
        <v>178</v>
      </c>
      <c r="B188" s="51" t="s">
        <v>439</v>
      </c>
      <c r="C188" s="4" t="s">
        <v>10</v>
      </c>
      <c r="D188" s="38">
        <v>1.32</v>
      </c>
      <c r="E188" s="38">
        <v>1.32</v>
      </c>
      <c r="F188" s="5"/>
      <c r="G188" s="5">
        <f t="shared" si="10"/>
        <v>0</v>
      </c>
      <c r="H188" s="5">
        <v>300</v>
      </c>
      <c r="I188" s="5">
        <f t="shared" si="11"/>
        <v>396</v>
      </c>
      <c r="J188" s="5">
        <f t="shared" si="12"/>
        <v>300</v>
      </c>
      <c r="K188" s="5">
        <f t="shared" si="13"/>
        <v>396</v>
      </c>
    </row>
    <row r="189" spans="1:11" ht="16.5" x14ac:dyDescent="0.25">
      <c r="A189" s="3">
        <f t="shared" si="14"/>
        <v>179</v>
      </c>
      <c r="B189" s="49" t="s">
        <v>440</v>
      </c>
      <c r="C189" s="4" t="s">
        <v>10</v>
      </c>
      <c r="D189" s="38">
        <v>0.4</v>
      </c>
      <c r="E189" s="38">
        <v>0.4</v>
      </c>
      <c r="F189" s="5"/>
      <c r="G189" s="5">
        <f t="shared" si="10"/>
        <v>0</v>
      </c>
      <c r="H189" s="5">
        <v>300</v>
      </c>
      <c r="I189" s="5">
        <f t="shared" si="11"/>
        <v>120</v>
      </c>
      <c r="J189" s="5">
        <f t="shared" si="12"/>
        <v>300</v>
      </c>
      <c r="K189" s="5">
        <f t="shared" si="13"/>
        <v>120</v>
      </c>
    </row>
    <row r="190" spans="1:11" ht="16.5" x14ac:dyDescent="0.25">
      <c r="A190" s="3">
        <f t="shared" si="14"/>
        <v>180</v>
      </c>
      <c r="B190" s="49" t="s">
        <v>441</v>
      </c>
      <c r="C190" s="4" t="s">
        <v>10</v>
      </c>
      <c r="D190" s="38">
        <v>0.5</v>
      </c>
      <c r="E190" s="38">
        <v>0.5</v>
      </c>
      <c r="F190" s="5"/>
      <c r="G190" s="5">
        <f t="shared" si="10"/>
        <v>0</v>
      </c>
      <c r="H190" s="5">
        <v>300</v>
      </c>
      <c r="I190" s="5">
        <f t="shared" si="11"/>
        <v>150</v>
      </c>
      <c r="J190" s="5">
        <f t="shared" si="12"/>
        <v>300</v>
      </c>
      <c r="K190" s="5">
        <f t="shared" si="13"/>
        <v>150</v>
      </c>
    </row>
    <row r="191" spans="1:11" ht="33" x14ac:dyDescent="0.25">
      <c r="A191" s="3">
        <f t="shared" si="14"/>
        <v>181</v>
      </c>
      <c r="B191" s="6" t="s">
        <v>378</v>
      </c>
      <c r="C191" s="4" t="s">
        <v>10</v>
      </c>
      <c r="D191" s="38">
        <v>2.2799999999999998</v>
      </c>
      <c r="E191" s="38">
        <v>2.29</v>
      </c>
      <c r="F191" s="5"/>
      <c r="G191" s="5">
        <f t="shared" si="10"/>
        <v>0</v>
      </c>
      <c r="H191" s="5">
        <v>900</v>
      </c>
      <c r="I191" s="5">
        <f t="shared" si="11"/>
        <v>2061</v>
      </c>
      <c r="J191" s="5">
        <f t="shared" si="12"/>
        <v>900</v>
      </c>
      <c r="K191" s="5">
        <f t="shared" si="13"/>
        <v>2061</v>
      </c>
    </row>
    <row r="192" spans="1:11" ht="16.5" x14ac:dyDescent="0.25">
      <c r="A192" s="3">
        <f t="shared" si="14"/>
        <v>182</v>
      </c>
      <c r="B192" s="49" t="s">
        <v>158</v>
      </c>
      <c r="C192" s="4" t="s">
        <v>10</v>
      </c>
      <c r="D192" s="38">
        <v>2.2999999999999998</v>
      </c>
      <c r="E192" s="38">
        <v>2.31</v>
      </c>
      <c r="F192" s="5"/>
      <c r="G192" s="5">
        <f t="shared" si="10"/>
        <v>0</v>
      </c>
      <c r="H192" s="5">
        <v>300</v>
      </c>
      <c r="I192" s="5">
        <f t="shared" si="11"/>
        <v>693</v>
      </c>
      <c r="J192" s="5">
        <f t="shared" si="12"/>
        <v>300</v>
      </c>
      <c r="K192" s="5">
        <f t="shared" si="13"/>
        <v>693</v>
      </c>
    </row>
    <row r="193" spans="1:11" ht="16.5" x14ac:dyDescent="0.25">
      <c r="A193" s="3">
        <f t="shared" si="14"/>
        <v>183</v>
      </c>
      <c r="B193" s="53" t="s">
        <v>159</v>
      </c>
      <c r="C193" s="4" t="s">
        <v>10</v>
      </c>
      <c r="D193" s="38">
        <v>0.53</v>
      </c>
      <c r="E193" s="38">
        <v>0.53</v>
      </c>
      <c r="F193" s="5"/>
      <c r="G193" s="5">
        <f t="shared" si="10"/>
        <v>0</v>
      </c>
      <c r="H193" s="5">
        <v>300</v>
      </c>
      <c r="I193" s="5">
        <f t="shared" si="11"/>
        <v>159</v>
      </c>
      <c r="J193" s="5">
        <f t="shared" si="12"/>
        <v>300</v>
      </c>
      <c r="K193" s="5">
        <f t="shared" si="13"/>
        <v>159</v>
      </c>
    </row>
    <row r="194" spans="1:11" ht="33" x14ac:dyDescent="0.25">
      <c r="A194" s="3">
        <f t="shared" si="14"/>
        <v>184</v>
      </c>
      <c r="B194" s="53" t="s">
        <v>160</v>
      </c>
      <c r="C194" s="4" t="s">
        <v>10</v>
      </c>
      <c r="D194" s="38">
        <v>17.97</v>
      </c>
      <c r="E194" s="38">
        <v>18.02</v>
      </c>
      <c r="F194" s="5">
        <v>20</v>
      </c>
      <c r="G194" s="5">
        <f t="shared" si="10"/>
        <v>360.4</v>
      </c>
      <c r="H194" s="5">
        <v>150</v>
      </c>
      <c r="I194" s="5">
        <f t="shared" si="11"/>
        <v>2703</v>
      </c>
      <c r="J194" s="5">
        <f t="shared" si="12"/>
        <v>170</v>
      </c>
      <c r="K194" s="5">
        <f t="shared" si="13"/>
        <v>3063.4</v>
      </c>
    </row>
    <row r="195" spans="1:11" ht="33" x14ac:dyDescent="0.25">
      <c r="A195" s="3">
        <f t="shared" si="14"/>
        <v>185</v>
      </c>
      <c r="B195" s="51" t="s">
        <v>161</v>
      </c>
      <c r="C195" s="4" t="s">
        <v>68</v>
      </c>
      <c r="D195" s="38">
        <v>1.41</v>
      </c>
      <c r="E195" s="38">
        <v>1.49</v>
      </c>
      <c r="F195" s="5">
        <v>694</v>
      </c>
      <c r="G195" s="5">
        <f t="shared" si="10"/>
        <v>1034.06</v>
      </c>
      <c r="H195" s="5">
        <v>1000</v>
      </c>
      <c r="I195" s="5">
        <f t="shared" si="11"/>
        <v>1490</v>
      </c>
      <c r="J195" s="5">
        <f t="shared" si="12"/>
        <v>1694</v>
      </c>
      <c r="K195" s="5">
        <f t="shared" si="13"/>
        <v>2524.06</v>
      </c>
    </row>
    <row r="196" spans="1:11" ht="33" x14ac:dyDescent="0.25">
      <c r="A196" s="3">
        <f t="shared" si="14"/>
        <v>186</v>
      </c>
      <c r="B196" s="53" t="s">
        <v>162</v>
      </c>
      <c r="C196" s="4" t="s">
        <v>68</v>
      </c>
      <c r="D196" s="38">
        <v>1.68</v>
      </c>
      <c r="E196" s="38">
        <v>0</v>
      </c>
      <c r="F196" s="5"/>
      <c r="G196" s="5">
        <f t="shared" si="10"/>
        <v>0</v>
      </c>
      <c r="H196" s="5"/>
      <c r="I196" s="5">
        <f t="shared" si="11"/>
        <v>0</v>
      </c>
      <c r="J196" s="5">
        <f t="shared" si="12"/>
        <v>0</v>
      </c>
      <c r="K196" s="5">
        <f t="shared" si="13"/>
        <v>0</v>
      </c>
    </row>
    <row r="197" spans="1:11" ht="16.5" x14ac:dyDescent="0.25">
      <c r="A197" s="3">
        <f t="shared" si="14"/>
        <v>187</v>
      </c>
      <c r="B197" s="6" t="s">
        <v>163</v>
      </c>
      <c r="C197" s="4" t="s">
        <v>10</v>
      </c>
      <c r="D197" s="38">
        <v>22.15</v>
      </c>
      <c r="E197" s="38">
        <v>22.22</v>
      </c>
      <c r="F197" s="5">
        <v>20</v>
      </c>
      <c r="G197" s="5">
        <f t="shared" si="10"/>
        <v>444.4</v>
      </c>
      <c r="H197" s="5">
        <v>160</v>
      </c>
      <c r="I197" s="5">
        <f t="shared" si="11"/>
        <v>3555.2</v>
      </c>
      <c r="J197" s="5">
        <f t="shared" si="12"/>
        <v>180</v>
      </c>
      <c r="K197" s="5">
        <f t="shared" si="13"/>
        <v>3999.6</v>
      </c>
    </row>
    <row r="198" spans="1:11" ht="16.5" x14ac:dyDescent="0.25">
      <c r="A198" s="3">
        <f t="shared" si="14"/>
        <v>188</v>
      </c>
      <c r="B198" s="6" t="s">
        <v>164</v>
      </c>
      <c r="C198" s="4" t="s">
        <v>10</v>
      </c>
      <c r="D198" s="38">
        <v>8.08</v>
      </c>
      <c r="E198" s="38">
        <v>8.1</v>
      </c>
      <c r="F198" s="5">
        <v>20</v>
      </c>
      <c r="G198" s="5">
        <f t="shared" si="10"/>
        <v>162</v>
      </c>
      <c r="H198" s="5">
        <v>150</v>
      </c>
      <c r="I198" s="5">
        <f t="shared" si="11"/>
        <v>1215</v>
      </c>
      <c r="J198" s="5">
        <f t="shared" si="12"/>
        <v>170</v>
      </c>
      <c r="K198" s="5">
        <f t="shared" si="13"/>
        <v>1377</v>
      </c>
    </row>
    <row r="199" spans="1:11" ht="16.5" x14ac:dyDescent="0.25">
      <c r="A199" s="3">
        <f t="shared" si="14"/>
        <v>189</v>
      </c>
      <c r="B199" s="6" t="s">
        <v>165</v>
      </c>
      <c r="C199" s="4" t="s">
        <v>10</v>
      </c>
      <c r="D199" s="38">
        <v>0.03</v>
      </c>
      <c r="E199" s="38">
        <v>0.03</v>
      </c>
      <c r="F199" s="5">
        <v>50</v>
      </c>
      <c r="G199" s="5">
        <f t="shared" si="10"/>
        <v>1.5</v>
      </c>
      <c r="H199" s="5">
        <v>300</v>
      </c>
      <c r="I199" s="5">
        <f t="shared" si="11"/>
        <v>9</v>
      </c>
      <c r="J199" s="5">
        <f t="shared" si="12"/>
        <v>350</v>
      </c>
      <c r="K199" s="5">
        <f t="shared" si="13"/>
        <v>10.5</v>
      </c>
    </row>
    <row r="200" spans="1:11" ht="16.5" x14ac:dyDescent="0.25">
      <c r="A200" s="3">
        <f t="shared" si="14"/>
        <v>190</v>
      </c>
      <c r="B200" s="6" t="s">
        <v>166</v>
      </c>
      <c r="C200" s="4" t="s">
        <v>10</v>
      </c>
      <c r="D200" s="38">
        <v>0.06</v>
      </c>
      <c r="E200" s="38">
        <v>0.06</v>
      </c>
      <c r="F200" s="5">
        <v>50</v>
      </c>
      <c r="G200" s="5">
        <f t="shared" si="10"/>
        <v>3</v>
      </c>
      <c r="H200" s="5"/>
      <c r="I200" s="5">
        <f t="shared" si="11"/>
        <v>0</v>
      </c>
      <c r="J200" s="5">
        <f t="shared" si="12"/>
        <v>50</v>
      </c>
      <c r="K200" s="5">
        <f t="shared" si="13"/>
        <v>3</v>
      </c>
    </row>
    <row r="201" spans="1:11" ht="16.5" x14ac:dyDescent="0.25">
      <c r="A201" s="3">
        <f t="shared" si="14"/>
        <v>191</v>
      </c>
      <c r="B201" s="6" t="s">
        <v>167</v>
      </c>
      <c r="C201" s="4" t="s">
        <v>10</v>
      </c>
      <c r="D201" s="38">
        <v>0.03</v>
      </c>
      <c r="E201" s="38">
        <v>0.03</v>
      </c>
      <c r="F201" s="5">
        <v>51</v>
      </c>
      <c r="G201" s="5">
        <f t="shared" si="10"/>
        <v>1.53</v>
      </c>
      <c r="H201" s="5"/>
      <c r="I201" s="5">
        <f t="shared" si="11"/>
        <v>0</v>
      </c>
      <c r="J201" s="5">
        <f t="shared" si="12"/>
        <v>51</v>
      </c>
      <c r="K201" s="5">
        <f t="shared" si="13"/>
        <v>1.53</v>
      </c>
    </row>
    <row r="202" spans="1:11" ht="16.5" x14ac:dyDescent="0.25">
      <c r="A202" s="3">
        <f t="shared" si="14"/>
        <v>192</v>
      </c>
      <c r="B202" s="6" t="s">
        <v>168</v>
      </c>
      <c r="C202" s="4" t="s">
        <v>10</v>
      </c>
      <c r="D202" s="38">
        <v>0.1</v>
      </c>
      <c r="E202" s="38">
        <v>0.1</v>
      </c>
      <c r="F202" s="5">
        <v>50</v>
      </c>
      <c r="G202" s="5">
        <f t="shared" si="10"/>
        <v>5</v>
      </c>
      <c r="H202" s="5">
        <v>300</v>
      </c>
      <c r="I202" s="5">
        <f t="shared" si="11"/>
        <v>30</v>
      </c>
      <c r="J202" s="5">
        <f t="shared" si="12"/>
        <v>350</v>
      </c>
      <c r="K202" s="5">
        <f t="shared" si="13"/>
        <v>35</v>
      </c>
    </row>
    <row r="203" spans="1:11" ht="16.5" x14ac:dyDescent="0.25">
      <c r="A203" s="3">
        <f t="shared" si="14"/>
        <v>193</v>
      </c>
      <c r="B203" s="6" t="s">
        <v>169</v>
      </c>
      <c r="C203" s="4" t="s">
        <v>10</v>
      </c>
      <c r="D203" s="38">
        <v>0.28999999999999998</v>
      </c>
      <c r="E203" s="38">
        <v>0.28999999999999998</v>
      </c>
      <c r="F203" s="5">
        <v>25</v>
      </c>
      <c r="G203" s="5">
        <f t="shared" si="10"/>
        <v>7.25</v>
      </c>
      <c r="H203" s="5">
        <v>300</v>
      </c>
      <c r="I203" s="5">
        <f t="shared" si="11"/>
        <v>87</v>
      </c>
      <c r="J203" s="5">
        <f t="shared" si="12"/>
        <v>325</v>
      </c>
      <c r="K203" s="5">
        <f t="shared" si="13"/>
        <v>94.25</v>
      </c>
    </row>
    <row r="204" spans="1:11" ht="16.5" x14ac:dyDescent="0.25">
      <c r="A204" s="3">
        <f t="shared" si="14"/>
        <v>194</v>
      </c>
      <c r="B204" s="6" t="s">
        <v>170</v>
      </c>
      <c r="C204" s="4" t="s">
        <v>10</v>
      </c>
      <c r="D204" s="38">
        <v>3.18</v>
      </c>
      <c r="E204" s="38">
        <v>3.19</v>
      </c>
      <c r="F204" s="5">
        <v>5</v>
      </c>
      <c r="G204" s="5">
        <f t="shared" ref="G204:G211" si="15">+ROUND(F204*$E204,2)</f>
        <v>15.95</v>
      </c>
      <c r="H204" s="5">
        <v>150</v>
      </c>
      <c r="I204" s="5">
        <f t="shared" ref="I204:I211" si="16">+ROUND(H204*$E204,2)</f>
        <v>478.5</v>
      </c>
      <c r="J204" s="5">
        <f t="shared" ref="J204:J211" si="17">F204+H204</f>
        <v>155</v>
      </c>
      <c r="K204" s="5">
        <f t="shared" ref="K204:K211" si="18">+ROUND(J204*$E204,2)</f>
        <v>494.45</v>
      </c>
    </row>
    <row r="205" spans="1:11" ht="16.5" x14ac:dyDescent="0.25">
      <c r="A205" s="3">
        <f t="shared" si="14"/>
        <v>195</v>
      </c>
      <c r="B205" s="6" t="s">
        <v>171</v>
      </c>
      <c r="C205" s="4" t="s">
        <v>10</v>
      </c>
      <c r="D205" s="38">
        <v>0.17</v>
      </c>
      <c r="E205" s="38">
        <v>0</v>
      </c>
      <c r="F205" s="5"/>
      <c r="G205" s="5">
        <f t="shared" si="15"/>
        <v>0</v>
      </c>
      <c r="H205" s="5"/>
      <c r="I205" s="5">
        <f t="shared" si="16"/>
        <v>0</v>
      </c>
      <c r="J205" s="5">
        <f t="shared" si="17"/>
        <v>0</v>
      </c>
      <c r="K205" s="5">
        <f t="shared" si="18"/>
        <v>0</v>
      </c>
    </row>
    <row r="206" spans="1:11" ht="16.5" x14ac:dyDescent="0.25">
      <c r="A206" s="3">
        <f t="shared" si="14"/>
        <v>196</v>
      </c>
      <c r="B206" s="56" t="s">
        <v>172</v>
      </c>
      <c r="C206" s="4" t="s">
        <v>10</v>
      </c>
      <c r="D206" s="38">
        <v>0.17</v>
      </c>
      <c r="E206" s="38">
        <v>0.17</v>
      </c>
      <c r="F206" s="5">
        <v>5</v>
      </c>
      <c r="G206" s="5">
        <f t="shared" si="15"/>
        <v>0.85</v>
      </c>
      <c r="H206" s="5"/>
      <c r="I206" s="5">
        <f t="shared" si="16"/>
        <v>0</v>
      </c>
      <c r="J206" s="5">
        <f t="shared" si="17"/>
        <v>5</v>
      </c>
      <c r="K206" s="5">
        <f t="shared" si="18"/>
        <v>0.85</v>
      </c>
    </row>
    <row r="207" spans="1:11" ht="16.5" x14ac:dyDescent="0.25">
      <c r="A207" s="3">
        <f t="shared" si="14"/>
        <v>197</v>
      </c>
      <c r="B207" s="47" t="s">
        <v>442</v>
      </c>
      <c r="C207" s="4" t="s">
        <v>10</v>
      </c>
      <c r="D207" s="38">
        <v>41.09</v>
      </c>
      <c r="E207" s="38">
        <v>0</v>
      </c>
      <c r="F207" s="5"/>
      <c r="G207" s="5">
        <f t="shared" si="15"/>
        <v>0</v>
      </c>
      <c r="H207" s="5"/>
      <c r="I207" s="5">
        <f t="shared" si="16"/>
        <v>0</v>
      </c>
      <c r="J207" s="5">
        <f t="shared" si="17"/>
        <v>0</v>
      </c>
      <c r="K207" s="5">
        <f t="shared" si="18"/>
        <v>0</v>
      </c>
    </row>
    <row r="208" spans="1:11" ht="16.5" x14ac:dyDescent="0.25">
      <c r="A208" s="3">
        <f t="shared" si="14"/>
        <v>198</v>
      </c>
      <c r="B208" s="47" t="s">
        <v>443</v>
      </c>
      <c r="C208" s="4" t="s">
        <v>10</v>
      </c>
      <c r="D208" s="38">
        <v>3</v>
      </c>
      <c r="E208" s="38">
        <v>0</v>
      </c>
      <c r="F208" s="5"/>
      <c r="G208" s="5">
        <f t="shared" si="15"/>
        <v>0</v>
      </c>
      <c r="H208" s="5"/>
      <c r="I208" s="5">
        <f t="shared" si="16"/>
        <v>0</v>
      </c>
      <c r="J208" s="5">
        <f t="shared" si="17"/>
        <v>0</v>
      </c>
      <c r="K208" s="5">
        <f t="shared" si="18"/>
        <v>0</v>
      </c>
    </row>
    <row r="209" spans="1:11" ht="33" x14ac:dyDescent="0.25">
      <c r="A209" s="3">
        <f t="shared" ref="A209:A211" si="19">+A208+1</f>
        <v>199</v>
      </c>
      <c r="B209" s="47" t="s">
        <v>173</v>
      </c>
      <c r="C209" s="4" t="s">
        <v>10</v>
      </c>
      <c r="D209" s="38">
        <v>51.81</v>
      </c>
      <c r="E209" s="38">
        <v>51.97</v>
      </c>
      <c r="F209" s="5">
        <v>20</v>
      </c>
      <c r="G209" s="5">
        <f t="shared" si="15"/>
        <v>1039.4000000000001</v>
      </c>
      <c r="H209" s="5"/>
      <c r="I209" s="5">
        <f t="shared" si="16"/>
        <v>0</v>
      </c>
      <c r="J209" s="5">
        <f t="shared" si="17"/>
        <v>20</v>
      </c>
      <c r="K209" s="5">
        <f t="shared" si="18"/>
        <v>1039.4000000000001</v>
      </c>
    </row>
    <row r="210" spans="1:11" ht="16.5" x14ac:dyDescent="0.25">
      <c r="A210" s="3">
        <f t="shared" si="19"/>
        <v>200</v>
      </c>
      <c r="B210" s="52" t="s">
        <v>487</v>
      </c>
      <c r="C210" s="45" t="s">
        <v>68</v>
      </c>
      <c r="D210" s="38">
        <v>0.61</v>
      </c>
      <c r="E210" s="38">
        <v>0</v>
      </c>
      <c r="F210" s="5"/>
      <c r="G210" s="5">
        <f t="shared" si="15"/>
        <v>0</v>
      </c>
      <c r="H210" s="5"/>
      <c r="I210" s="5">
        <f t="shared" si="16"/>
        <v>0</v>
      </c>
      <c r="J210" s="5">
        <f t="shared" si="17"/>
        <v>0</v>
      </c>
      <c r="K210" s="5">
        <f t="shared" si="18"/>
        <v>0</v>
      </c>
    </row>
    <row r="211" spans="1:11" ht="33" x14ac:dyDescent="0.25">
      <c r="A211" s="3">
        <f t="shared" si="19"/>
        <v>201</v>
      </c>
      <c r="B211" s="52" t="s">
        <v>488</v>
      </c>
      <c r="C211" s="45" t="s">
        <v>10</v>
      </c>
      <c r="D211" s="38">
        <v>1.72</v>
      </c>
      <c r="E211" s="38">
        <v>0</v>
      </c>
      <c r="F211" s="5"/>
      <c r="G211" s="5">
        <f t="shared" si="15"/>
        <v>0</v>
      </c>
      <c r="H211" s="5"/>
      <c r="I211" s="5">
        <f t="shared" si="16"/>
        <v>0</v>
      </c>
      <c r="J211" s="5">
        <f t="shared" si="17"/>
        <v>0</v>
      </c>
      <c r="K211" s="5">
        <f t="shared" si="18"/>
        <v>0</v>
      </c>
    </row>
    <row r="212" spans="1:11" ht="25.5" x14ac:dyDescent="0.25">
      <c r="A212" s="3"/>
      <c r="B212" s="102" t="s">
        <v>174</v>
      </c>
      <c r="C212" s="103"/>
      <c r="D212" s="7"/>
      <c r="E212" s="72"/>
      <c r="F212" s="97">
        <f>ROUND(SUM(G$11:G$211),2)</f>
        <v>201450.01</v>
      </c>
      <c r="G212" s="98"/>
      <c r="H212" s="97">
        <f>ROUND(SUM(I$11:I$211),2)-0.01</f>
        <v>223080.68</v>
      </c>
      <c r="I212" s="98"/>
      <c r="J212" s="97">
        <f>ROUND(SUM(K$11:K$211),2)-0.01</f>
        <v>424530.69</v>
      </c>
      <c r="K212" s="98"/>
    </row>
    <row r="213" spans="1:11" ht="23.25" x14ac:dyDescent="0.25">
      <c r="B213" s="8"/>
      <c r="C213" s="9"/>
      <c r="D213" s="9"/>
      <c r="E213" s="9"/>
      <c r="F213" s="9"/>
      <c r="G213" s="9"/>
      <c r="H213" s="9"/>
      <c r="I213" s="9"/>
      <c r="J213" s="9"/>
      <c r="K213" s="9"/>
    </row>
    <row r="214" spans="1:11" s="31" customFormat="1" ht="30" x14ac:dyDescent="0.25">
      <c r="A214" s="32" t="s">
        <v>175</v>
      </c>
      <c r="B214" s="30" t="s">
        <v>176</v>
      </c>
      <c r="C214" s="33"/>
      <c r="D214" s="33"/>
      <c r="E214" s="33"/>
      <c r="F214" s="33"/>
      <c r="G214" s="34"/>
      <c r="H214" s="33"/>
      <c r="I214" s="34"/>
      <c r="J214" s="33"/>
      <c r="K214" s="34"/>
    </row>
    <row r="215" spans="1:11" ht="16.5" x14ac:dyDescent="0.25">
      <c r="A215" s="3">
        <f>+A211+1</f>
        <v>202</v>
      </c>
      <c r="B215" s="12" t="s">
        <v>177</v>
      </c>
      <c r="C215" s="14" t="s">
        <v>178</v>
      </c>
      <c r="D215" s="38">
        <v>258.39999999999998</v>
      </c>
      <c r="E215" s="38">
        <v>259.2</v>
      </c>
      <c r="F215" s="13">
        <v>4.2</v>
      </c>
      <c r="G215" s="5">
        <f t="shared" ref="G215:I278" si="20">+ROUND(F215*$E215,2)</f>
        <v>1088.6400000000001</v>
      </c>
      <c r="H215" s="13">
        <v>3</v>
      </c>
      <c r="I215" s="5">
        <f t="shared" si="20"/>
        <v>777.6</v>
      </c>
      <c r="J215" s="5">
        <f t="shared" ref="J215:J278" si="21">F215+H215</f>
        <v>7.2</v>
      </c>
      <c r="K215" s="5">
        <f t="shared" ref="K215:K278" si="22">+ROUND(J215*$E215,2)</f>
        <v>1866.24</v>
      </c>
    </row>
    <row r="216" spans="1:11" ht="16.5" x14ac:dyDescent="0.25">
      <c r="A216" s="3">
        <f>+A215+1</f>
        <v>203</v>
      </c>
      <c r="B216" s="12" t="s">
        <v>179</v>
      </c>
      <c r="C216" s="14" t="s">
        <v>178</v>
      </c>
      <c r="D216" s="38">
        <v>134</v>
      </c>
      <c r="E216" s="38">
        <v>134.41</v>
      </c>
      <c r="F216" s="13">
        <v>2.5</v>
      </c>
      <c r="G216" s="5">
        <f t="shared" si="20"/>
        <v>336.03</v>
      </c>
      <c r="H216" s="13">
        <v>2</v>
      </c>
      <c r="I216" s="5">
        <f t="shared" ref="I216" si="23">+ROUND(H216*$E216,2)</f>
        <v>268.82</v>
      </c>
      <c r="J216" s="5">
        <f t="shared" si="21"/>
        <v>4.5</v>
      </c>
      <c r="K216" s="5">
        <f t="shared" si="22"/>
        <v>604.85</v>
      </c>
    </row>
    <row r="217" spans="1:11" ht="16.5" x14ac:dyDescent="0.25">
      <c r="A217" s="3">
        <f t="shared" ref="A217:A282" si="24">+A216+1</f>
        <v>204</v>
      </c>
      <c r="B217" s="12" t="s">
        <v>180</v>
      </c>
      <c r="C217" s="14" t="s">
        <v>178</v>
      </c>
      <c r="D217" s="38">
        <v>114.23</v>
      </c>
      <c r="E217" s="38">
        <v>114.58</v>
      </c>
      <c r="F217" s="13">
        <v>1</v>
      </c>
      <c r="G217" s="5">
        <f t="shared" si="20"/>
        <v>114.58</v>
      </c>
      <c r="H217" s="13"/>
      <c r="I217" s="5">
        <f t="shared" ref="I217" si="25">+ROUND(H217*$E217,2)</f>
        <v>0</v>
      </c>
      <c r="J217" s="5">
        <f t="shared" si="21"/>
        <v>1</v>
      </c>
      <c r="K217" s="5">
        <f t="shared" si="22"/>
        <v>114.58</v>
      </c>
    </row>
    <row r="218" spans="1:11" ht="16.5" x14ac:dyDescent="0.25">
      <c r="A218" s="3">
        <f t="shared" si="24"/>
        <v>205</v>
      </c>
      <c r="B218" s="12" t="s">
        <v>181</v>
      </c>
      <c r="C218" s="14" t="s">
        <v>178</v>
      </c>
      <c r="D218" s="38">
        <v>87.5</v>
      </c>
      <c r="E218" s="38">
        <v>87.77</v>
      </c>
      <c r="F218" s="13">
        <v>0.5</v>
      </c>
      <c r="G218" s="5">
        <f t="shared" si="20"/>
        <v>43.89</v>
      </c>
      <c r="H218" s="13"/>
      <c r="I218" s="5">
        <f t="shared" ref="I218" si="26">+ROUND(H218*$E218,2)</f>
        <v>0</v>
      </c>
      <c r="J218" s="5">
        <f t="shared" si="21"/>
        <v>0.5</v>
      </c>
      <c r="K218" s="5">
        <f t="shared" si="22"/>
        <v>43.89</v>
      </c>
    </row>
    <row r="219" spans="1:11" ht="16.5" x14ac:dyDescent="0.25">
      <c r="A219" s="3">
        <f t="shared" si="24"/>
        <v>206</v>
      </c>
      <c r="B219" s="12" t="s">
        <v>379</v>
      </c>
      <c r="C219" s="14" t="s">
        <v>178</v>
      </c>
      <c r="D219" s="38">
        <v>143.13999999999999</v>
      </c>
      <c r="E219" s="38">
        <v>143.58000000000001</v>
      </c>
      <c r="F219" s="13">
        <v>1</v>
      </c>
      <c r="G219" s="5">
        <f t="shared" si="20"/>
        <v>143.58000000000001</v>
      </c>
      <c r="H219" s="13"/>
      <c r="I219" s="5">
        <f t="shared" ref="I219" si="27">+ROUND(H219*$E219,2)</f>
        <v>0</v>
      </c>
      <c r="J219" s="5">
        <f t="shared" si="21"/>
        <v>1</v>
      </c>
      <c r="K219" s="5">
        <f t="shared" si="22"/>
        <v>143.58000000000001</v>
      </c>
    </row>
    <row r="220" spans="1:11" ht="33" x14ac:dyDescent="0.25">
      <c r="A220" s="3">
        <f t="shared" si="24"/>
        <v>207</v>
      </c>
      <c r="B220" s="12" t="s">
        <v>182</v>
      </c>
      <c r="C220" s="14" t="s">
        <v>178</v>
      </c>
      <c r="D220" s="38">
        <v>272.64</v>
      </c>
      <c r="E220" s="38">
        <v>273.49</v>
      </c>
      <c r="F220" s="13">
        <v>0.8</v>
      </c>
      <c r="G220" s="5">
        <f t="shared" si="20"/>
        <v>218.79</v>
      </c>
      <c r="H220" s="13"/>
      <c r="I220" s="5">
        <f t="shared" ref="I220" si="28">+ROUND(H220*$E220,2)</f>
        <v>0</v>
      </c>
      <c r="J220" s="5">
        <f t="shared" si="21"/>
        <v>0.8</v>
      </c>
      <c r="K220" s="5">
        <f t="shared" si="22"/>
        <v>218.79</v>
      </c>
    </row>
    <row r="221" spans="1:11" ht="33" x14ac:dyDescent="0.25">
      <c r="A221" s="3">
        <f t="shared" si="24"/>
        <v>208</v>
      </c>
      <c r="B221" s="12" t="s">
        <v>183</v>
      </c>
      <c r="C221" s="14" t="s">
        <v>178</v>
      </c>
      <c r="D221" s="38">
        <v>152.66</v>
      </c>
      <c r="E221" s="38">
        <v>153.13</v>
      </c>
      <c r="F221" s="13">
        <v>1</v>
      </c>
      <c r="G221" s="5">
        <f t="shared" si="20"/>
        <v>153.13</v>
      </c>
      <c r="H221" s="13"/>
      <c r="I221" s="5">
        <f t="shared" ref="I221" si="29">+ROUND(H221*$E221,2)</f>
        <v>0</v>
      </c>
      <c r="J221" s="5">
        <f t="shared" si="21"/>
        <v>1</v>
      </c>
      <c r="K221" s="5">
        <f t="shared" si="22"/>
        <v>153.13</v>
      </c>
    </row>
    <row r="222" spans="1:11" ht="33" x14ac:dyDescent="0.25">
      <c r="A222" s="3">
        <f t="shared" si="24"/>
        <v>209</v>
      </c>
      <c r="B222" s="12" t="s">
        <v>184</v>
      </c>
      <c r="C222" s="14" t="s">
        <v>178</v>
      </c>
      <c r="D222" s="38">
        <v>102.42</v>
      </c>
      <c r="E222" s="38">
        <v>102.74</v>
      </c>
      <c r="F222" s="13">
        <v>1.3</v>
      </c>
      <c r="G222" s="5">
        <f t="shared" si="20"/>
        <v>133.56</v>
      </c>
      <c r="H222" s="13"/>
      <c r="I222" s="5">
        <f t="shared" ref="I222" si="30">+ROUND(H222*$E222,2)</f>
        <v>0</v>
      </c>
      <c r="J222" s="5">
        <f t="shared" si="21"/>
        <v>1.3</v>
      </c>
      <c r="K222" s="5">
        <f t="shared" si="22"/>
        <v>133.56</v>
      </c>
    </row>
    <row r="223" spans="1:11" ht="33" x14ac:dyDescent="0.25">
      <c r="A223" s="3">
        <f t="shared" si="24"/>
        <v>210</v>
      </c>
      <c r="B223" s="12" t="s">
        <v>380</v>
      </c>
      <c r="C223" s="14" t="s">
        <v>178</v>
      </c>
      <c r="D223" s="38">
        <v>116.39</v>
      </c>
      <c r="E223" s="38">
        <v>0</v>
      </c>
      <c r="F223" s="13"/>
      <c r="G223" s="5">
        <f t="shared" si="20"/>
        <v>0</v>
      </c>
      <c r="H223" s="13"/>
      <c r="I223" s="5">
        <f t="shared" ref="I223" si="31">+ROUND(H223*$E223,2)</f>
        <v>0</v>
      </c>
      <c r="J223" s="5">
        <f t="shared" si="21"/>
        <v>0</v>
      </c>
      <c r="K223" s="5">
        <f t="shared" si="22"/>
        <v>0</v>
      </c>
    </row>
    <row r="224" spans="1:11" ht="33" x14ac:dyDescent="0.25">
      <c r="A224" s="3">
        <f t="shared" si="24"/>
        <v>211</v>
      </c>
      <c r="B224" s="12" t="s">
        <v>381</v>
      </c>
      <c r="C224" s="14" t="s">
        <v>178</v>
      </c>
      <c r="D224" s="38">
        <v>168.91</v>
      </c>
      <c r="E224" s="38">
        <v>169.43</v>
      </c>
      <c r="F224" s="13">
        <v>15</v>
      </c>
      <c r="G224" s="5">
        <f t="shared" si="20"/>
        <v>2541.4499999999998</v>
      </c>
      <c r="H224" s="13">
        <v>15</v>
      </c>
      <c r="I224" s="5">
        <f t="shared" ref="I224" si="32">+ROUND(H224*$E224,2)</f>
        <v>2541.4499999999998</v>
      </c>
      <c r="J224" s="5">
        <f t="shared" si="21"/>
        <v>30</v>
      </c>
      <c r="K224" s="5">
        <f t="shared" si="22"/>
        <v>5082.8999999999996</v>
      </c>
    </row>
    <row r="225" spans="1:11" ht="16.5" x14ac:dyDescent="0.25">
      <c r="A225" s="3">
        <f t="shared" si="24"/>
        <v>212</v>
      </c>
      <c r="B225" s="12" t="s">
        <v>395</v>
      </c>
      <c r="C225" s="14" t="s">
        <v>10</v>
      </c>
      <c r="D225" s="38">
        <v>20.350000000000001</v>
      </c>
      <c r="E225" s="38">
        <v>20.41</v>
      </c>
      <c r="F225" s="13">
        <f>F42</f>
        <v>169</v>
      </c>
      <c r="G225" s="5">
        <f t="shared" si="20"/>
        <v>3449.29</v>
      </c>
      <c r="H225" s="13">
        <v>288</v>
      </c>
      <c r="I225" s="5">
        <f t="shared" ref="I225" si="33">+ROUND(H225*$E225,2)</f>
        <v>5878.08</v>
      </c>
      <c r="J225" s="5">
        <f t="shared" si="21"/>
        <v>457</v>
      </c>
      <c r="K225" s="5">
        <f t="shared" si="22"/>
        <v>9327.3700000000008</v>
      </c>
    </row>
    <row r="226" spans="1:11" ht="16.5" x14ac:dyDescent="0.25">
      <c r="A226" s="3">
        <f t="shared" si="24"/>
        <v>213</v>
      </c>
      <c r="B226" s="12" t="s">
        <v>396</v>
      </c>
      <c r="C226" s="14" t="s">
        <v>10</v>
      </c>
      <c r="D226" s="38">
        <v>33.11</v>
      </c>
      <c r="E226" s="38">
        <v>33.21</v>
      </c>
      <c r="F226" s="13">
        <f>F45+F46+F48+F49</f>
        <v>5</v>
      </c>
      <c r="G226" s="5">
        <f t="shared" si="20"/>
        <v>166.05</v>
      </c>
      <c r="H226" s="13"/>
      <c r="I226" s="5">
        <f t="shared" ref="I226" si="34">+ROUND(H226*$E226,2)</f>
        <v>0</v>
      </c>
      <c r="J226" s="5">
        <f t="shared" si="21"/>
        <v>5</v>
      </c>
      <c r="K226" s="5">
        <f t="shared" si="22"/>
        <v>166.05</v>
      </c>
    </row>
    <row r="227" spans="1:11" ht="16.5" x14ac:dyDescent="0.25">
      <c r="A227" s="3">
        <f t="shared" si="24"/>
        <v>214</v>
      </c>
      <c r="B227" s="12" t="s">
        <v>185</v>
      </c>
      <c r="C227" s="14" t="s">
        <v>10</v>
      </c>
      <c r="D227" s="38">
        <v>59.67</v>
      </c>
      <c r="E227" s="38">
        <v>0</v>
      </c>
      <c r="F227" s="13"/>
      <c r="G227" s="5">
        <f t="shared" si="20"/>
        <v>0</v>
      </c>
      <c r="H227" s="13"/>
      <c r="I227" s="5">
        <f t="shared" ref="I227" si="35">+ROUND(H227*$E227,2)</f>
        <v>0</v>
      </c>
      <c r="J227" s="5">
        <f t="shared" si="21"/>
        <v>0</v>
      </c>
      <c r="K227" s="5">
        <f t="shared" si="22"/>
        <v>0</v>
      </c>
    </row>
    <row r="228" spans="1:11" ht="16.5" x14ac:dyDescent="0.25">
      <c r="A228" s="3">
        <f t="shared" si="24"/>
        <v>215</v>
      </c>
      <c r="B228" s="12" t="s">
        <v>186</v>
      </c>
      <c r="C228" s="14" t="s">
        <v>10</v>
      </c>
      <c r="D228" s="38">
        <v>64.319999999999993</v>
      </c>
      <c r="E228" s="38">
        <v>0</v>
      </c>
      <c r="F228" s="13"/>
      <c r="G228" s="5">
        <f t="shared" si="20"/>
        <v>0</v>
      </c>
      <c r="H228" s="13"/>
      <c r="I228" s="5">
        <f t="shared" ref="I228" si="36">+ROUND(H228*$E228,2)</f>
        <v>0</v>
      </c>
      <c r="J228" s="5">
        <f t="shared" si="21"/>
        <v>0</v>
      </c>
      <c r="K228" s="5">
        <f t="shared" si="22"/>
        <v>0</v>
      </c>
    </row>
    <row r="229" spans="1:11" ht="16.5" x14ac:dyDescent="0.25">
      <c r="A229" s="3">
        <f t="shared" si="24"/>
        <v>216</v>
      </c>
      <c r="B229" s="12" t="s">
        <v>187</v>
      </c>
      <c r="C229" s="14" t="s">
        <v>10</v>
      </c>
      <c r="D229" s="38">
        <v>34.74</v>
      </c>
      <c r="E229" s="38">
        <v>34.85</v>
      </c>
      <c r="F229" s="13">
        <f>F42</f>
        <v>169</v>
      </c>
      <c r="G229" s="5">
        <f t="shared" si="20"/>
        <v>5889.65</v>
      </c>
      <c r="H229" s="13">
        <v>165</v>
      </c>
      <c r="I229" s="5">
        <f t="shared" ref="I229" si="37">+ROUND(H229*$E229,2)</f>
        <v>5750.25</v>
      </c>
      <c r="J229" s="5">
        <f t="shared" si="21"/>
        <v>334</v>
      </c>
      <c r="K229" s="5">
        <f t="shared" si="22"/>
        <v>11639.9</v>
      </c>
    </row>
    <row r="230" spans="1:11" ht="16.5" x14ac:dyDescent="0.25">
      <c r="A230" s="3">
        <f t="shared" si="24"/>
        <v>217</v>
      </c>
      <c r="B230" s="12" t="s">
        <v>188</v>
      </c>
      <c r="C230" s="14" t="s">
        <v>10</v>
      </c>
      <c r="D230" s="38">
        <v>51</v>
      </c>
      <c r="E230" s="38">
        <v>51.16</v>
      </c>
      <c r="F230" s="13"/>
      <c r="G230" s="5">
        <f t="shared" si="20"/>
        <v>0</v>
      </c>
      <c r="H230" s="13">
        <v>2</v>
      </c>
      <c r="I230" s="5">
        <f t="shared" ref="I230" si="38">+ROUND(H230*$E230,2)</f>
        <v>102.32</v>
      </c>
      <c r="J230" s="5">
        <f t="shared" si="21"/>
        <v>2</v>
      </c>
      <c r="K230" s="5">
        <f t="shared" si="22"/>
        <v>102.32</v>
      </c>
    </row>
    <row r="231" spans="1:11" ht="16.5" x14ac:dyDescent="0.25">
      <c r="A231" s="3">
        <f t="shared" si="24"/>
        <v>218</v>
      </c>
      <c r="B231" s="12" t="s">
        <v>382</v>
      </c>
      <c r="C231" s="14" t="s">
        <v>10</v>
      </c>
      <c r="D231" s="38">
        <v>85.75</v>
      </c>
      <c r="E231" s="38">
        <v>86.02</v>
      </c>
      <c r="F231" s="13">
        <v>5</v>
      </c>
      <c r="G231" s="5">
        <f t="shared" si="20"/>
        <v>430.1</v>
      </c>
      <c r="H231" s="13"/>
      <c r="I231" s="5">
        <f t="shared" ref="I231" si="39">+ROUND(H231*$E231,2)</f>
        <v>0</v>
      </c>
      <c r="J231" s="5">
        <f t="shared" si="21"/>
        <v>5</v>
      </c>
      <c r="K231" s="5">
        <f t="shared" si="22"/>
        <v>430.1</v>
      </c>
    </row>
    <row r="232" spans="1:11" ht="16.5" x14ac:dyDescent="0.25">
      <c r="A232" s="3">
        <f t="shared" si="24"/>
        <v>219</v>
      </c>
      <c r="B232" s="12" t="s">
        <v>383</v>
      </c>
      <c r="C232" s="14" t="s">
        <v>10</v>
      </c>
      <c r="D232" s="38">
        <v>130.13999999999999</v>
      </c>
      <c r="E232" s="38">
        <v>0</v>
      </c>
      <c r="F232" s="13"/>
      <c r="G232" s="5">
        <f t="shared" si="20"/>
        <v>0</v>
      </c>
      <c r="H232" s="13"/>
      <c r="I232" s="5">
        <f t="shared" ref="I232" si="40">+ROUND(H232*$E232,2)</f>
        <v>0</v>
      </c>
      <c r="J232" s="5">
        <f t="shared" si="21"/>
        <v>0</v>
      </c>
      <c r="K232" s="5">
        <f t="shared" si="22"/>
        <v>0</v>
      </c>
    </row>
    <row r="233" spans="1:11" ht="16.5" x14ac:dyDescent="0.25">
      <c r="A233" s="3">
        <f t="shared" si="24"/>
        <v>220</v>
      </c>
      <c r="B233" s="12" t="s">
        <v>384</v>
      </c>
      <c r="C233" s="14" t="s">
        <v>68</v>
      </c>
      <c r="D233" s="38">
        <v>3.44</v>
      </c>
      <c r="E233" s="38">
        <v>3.45</v>
      </c>
      <c r="F233" s="13">
        <v>5</v>
      </c>
      <c r="G233" s="5">
        <f t="shared" si="20"/>
        <v>17.25</v>
      </c>
      <c r="H233" s="13"/>
      <c r="I233" s="5">
        <f t="shared" ref="I233" si="41">+ROUND(H233*$E233,2)</f>
        <v>0</v>
      </c>
      <c r="J233" s="5">
        <f t="shared" si="21"/>
        <v>5</v>
      </c>
      <c r="K233" s="5">
        <f t="shared" si="22"/>
        <v>17.25</v>
      </c>
    </row>
    <row r="234" spans="1:11" ht="16.5" x14ac:dyDescent="0.25">
      <c r="A234" s="3">
        <f t="shared" si="24"/>
        <v>221</v>
      </c>
      <c r="B234" s="12" t="s">
        <v>385</v>
      </c>
      <c r="C234" s="14" t="s">
        <v>68</v>
      </c>
      <c r="D234" s="38">
        <v>5.78</v>
      </c>
      <c r="E234" s="38">
        <v>0</v>
      </c>
      <c r="F234" s="13"/>
      <c r="G234" s="5">
        <f t="shared" si="20"/>
        <v>0</v>
      </c>
      <c r="H234" s="13"/>
      <c r="I234" s="5">
        <f t="shared" ref="I234" si="42">+ROUND(H234*$E234,2)</f>
        <v>0</v>
      </c>
      <c r="J234" s="5">
        <f t="shared" si="21"/>
        <v>0</v>
      </c>
      <c r="K234" s="5">
        <f t="shared" si="22"/>
        <v>0</v>
      </c>
    </row>
    <row r="235" spans="1:11" ht="33" x14ac:dyDescent="0.25">
      <c r="A235" s="3">
        <f t="shared" si="24"/>
        <v>222</v>
      </c>
      <c r="B235" s="12" t="s">
        <v>386</v>
      </c>
      <c r="C235" s="14" t="s">
        <v>10</v>
      </c>
      <c r="D235" s="38">
        <v>24.11</v>
      </c>
      <c r="E235" s="38">
        <v>24.18</v>
      </c>
      <c r="F235" s="13">
        <v>4</v>
      </c>
      <c r="G235" s="5">
        <f t="shared" si="20"/>
        <v>96.72</v>
      </c>
      <c r="H235" s="13"/>
      <c r="I235" s="5">
        <f t="shared" ref="I235" si="43">+ROUND(H235*$E235,2)</f>
        <v>0</v>
      </c>
      <c r="J235" s="5">
        <f t="shared" si="21"/>
        <v>4</v>
      </c>
      <c r="K235" s="5">
        <f t="shared" si="22"/>
        <v>96.72</v>
      </c>
    </row>
    <row r="236" spans="1:11" ht="33" x14ac:dyDescent="0.25">
      <c r="A236" s="3">
        <f t="shared" si="24"/>
        <v>223</v>
      </c>
      <c r="B236" s="12" t="s">
        <v>387</v>
      </c>
      <c r="C236" s="14" t="s">
        <v>10</v>
      </c>
      <c r="D236" s="38">
        <v>36.93</v>
      </c>
      <c r="E236" s="38">
        <v>0</v>
      </c>
      <c r="F236" s="13"/>
      <c r="G236" s="5">
        <f t="shared" si="20"/>
        <v>0</v>
      </c>
      <c r="H236" s="13"/>
      <c r="I236" s="5">
        <f t="shared" ref="I236" si="44">+ROUND(H236*$E236,2)</f>
        <v>0</v>
      </c>
      <c r="J236" s="5">
        <f t="shared" si="21"/>
        <v>0</v>
      </c>
      <c r="K236" s="5">
        <f t="shared" si="22"/>
        <v>0</v>
      </c>
    </row>
    <row r="237" spans="1:11" ht="33" x14ac:dyDescent="0.25">
      <c r="A237" s="3">
        <f t="shared" si="24"/>
        <v>224</v>
      </c>
      <c r="B237" s="12" t="s">
        <v>388</v>
      </c>
      <c r="C237" s="14" t="s">
        <v>68</v>
      </c>
      <c r="D237" s="38">
        <v>1.3</v>
      </c>
      <c r="E237" s="38">
        <v>0</v>
      </c>
      <c r="F237" s="13"/>
      <c r="G237" s="5">
        <f t="shared" si="20"/>
        <v>0</v>
      </c>
      <c r="H237" s="13"/>
      <c r="I237" s="5">
        <f t="shared" ref="I237" si="45">+ROUND(H237*$E237,2)</f>
        <v>0</v>
      </c>
      <c r="J237" s="5">
        <f t="shared" si="21"/>
        <v>0</v>
      </c>
      <c r="K237" s="5">
        <f t="shared" si="22"/>
        <v>0</v>
      </c>
    </row>
    <row r="238" spans="1:11" ht="33" x14ac:dyDescent="0.25">
      <c r="A238" s="3">
        <f t="shared" si="24"/>
        <v>225</v>
      </c>
      <c r="B238" s="12" t="s">
        <v>389</v>
      </c>
      <c r="C238" s="14" t="s">
        <v>68</v>
      </c>
      <c r="D238" s="38">
        <v>1.63</v>
      </c>
      <c r="E238" s="38">
        <v>0</v>
      </c>
      <c r="F238" s="13"/>
      <c r="G238" s="5">
        <f t="shared" si="20"/>
        <v>0</v>
      </c>
      <c r="H238" s="13"/>
      <c r="I238" s="5">
        <f t="shared" ref="I238" si="46">+ROUND(H238*$E238,2)</f>
        <v>0</v>
      </c>
      <c r="J238" s="5">
        <f t="shared" si="21"/>
        <v>0</v>
      </c>
      <c r="K238" s="5">
        <f t="shared" si="22"/>
        <v>0</v>
      </c>
    </row>
    <row r="239" spans="1:11" ht="16.5" x14ac:dyDescent="0.25">
      <c r="A239" s="3">
        <f t="shared" si="24"/>
        <v>226</v>
      </c>
      <c r="B239" s="12" t="s">
        <v>189</v>
      </c>
      <c r="C239" s="14" t="s">
        <v>10</v>
      </c>
      <c r="D239" s="38">
        <v>20.844000000000001</v>
      </c>
      <c r="E239" s="38">
        <v>20.91</v>
      </c>
      <c r="F239" s="13">
        <v>50</v>
      </c>
      <c r="G239" s="5">
        <f t="shared" si="20"/>
        <v>1045.5</v>
      </c>
      <c r="H239" s="13">
        <v>35</v>
      </c>
      <c r="I239" s="5">
        <f t="shared" ref="I239" si="47">+ROUND(H239*$E239,2)</f>
        <v>731.85</v>
      </c>
      <c r="J239" s="5">
        <f t="shared" si="21"/>
        <v>85</v>
      </c>
      <c r="K239" s="5">
        <f t="shared" si="22"/>
        <v>1777.35</v>
      </c>
    </row>
    <row r="240" spans="1:11" ht="16.5" x14ac:dyDescent="0.25">
      <c r="A240" s="3">
        <f t="shared" si="24"/>
        <v>227</v>
      </c>
      <c r="B240" s="12" t="s">
        <v>190</v>
      </c>
      <c r="C240" s="14" t="s">
        <v>10</v>
      </c>
      <c r="D240" s="38">
        <v>30.599999999999998</v>
      </c>
      <c r="E240" s="38">
        <v>0</v>
      </c>
      <c r="F240" s="13"/>
      <c r="G240" s="5">
        <f t="shared" si="20"/>
        <v>0</v>
      </c>
      <c r="H240" s="13"/>
      <c r="I240" s="5">
        <f t="shared" ref="I240" si="48">+ROUND(H240*$E240,2)</f>
        <v>0</v>
      </c>
      <c r="J240" s="5">
        <f t="shared" si="21"/>
        <v>0</v>
      </c>
      <c r="K240" s="5">
        <f t="shared" si="22"/>
        <v>0</v>
      </c>
    </row>
    <row r="241" spans="1:11" ht="16.5" x14ac:dyDescent="0.25">
      <c r="A241" s="3">
        <f t="shared" si="24"/>
        <v>228</v>
      </c>
      <c r="B241" s="12" t="s">
        <v>191</v>
      </c>
      <c r="C241" s="14" t="s">
        <v>10</v>
      </c>
      <c r="D241" s="38">
        <v>51.449999999999996</v>
      </c>
      <c r="E241" s="38">
        <v>51.61</v>
      </c>
      <c r="F241" s="13">
        <v>10</v>
      </c>
      <c r="G241" s="5">
        <f t="shared" si="20"/>
        <v>516.1</v>
      </c>
      <c r="H241" s="13"/>
      <c r="I241" s="5">
        <f t="shared" ref="I241" si="49">+ROUND(H241*$E241,2)</f>
        <v>0</v>
      </c>
      <c r="J241" s="5">
        <f t="shared" si="21"/>
        <v>10</v>
      </c>
      <c r="K241" s="5">
        <f t="shared" si="22"/>
        <v>516.1</v>
      </c>
    </row>
    <row r="242" spans="1:11" ht="16.5" x14ac:dyDescent="0.25">
      <c r="A242" s="3">
        <f t="shared" si="24"/>
        <v>229</v>
      </c>
      <c r="B242" s="12" t="s">
        <v>192</v>
      </c>
      <c r="C242" s="14" t="s">
        <v>10</v>
      </c>
      <c r="D242" s="38">
        <v>78.083999999999989</v>
      </c>
      <c r="E242" s="38">
        <v>0</v>
      </c>
      <c r="F242" s="13"/>
      <c r="G242" s="5">
        <f t="shared" si="20"/>
        <v>0</v>
      </c>
      <c r="H242" s="13"/>
      <c r="I242" s="5">
        <f t="shared" ref="I242" si="50">+ROUND(H242*$E242,2)</f>
        <v>0</v>
      </c>
      <c r="J242" s="5">
        <f t="shared" si="21"/>
        <v>0</v>
      </c>
      <c r="K242" s="5">
        <f t="shared" si="22"/>
        <v>0</v>
      </c>
    </row>
    <row r="243" spans="1:11" ht="33" x14ac:dyDescent="0.25">
      <c r="A243" s="3">
        <f t="shared" si="24"/>
        <v>230</v>
      </c>
      <c r="B243" s="12" t="s">
        <v>193</v>
      </c>
      <c r="C243" s="14" t="s">
        <v>10</v>
      </c>
      <c r="D243" s="38">
        <v>14.465999999999999</v>
      </c>
      <c r="E243" s="38">
        <v>0</v>
      </c>
      <c r="F243" s="13"/>
      <c r="G243" s="5">
        <f t="shared" si="20"/>
        <v>0</v>
      </c>
      <c r="H243" s="13"/>
      <c r="I243" s="5">
        <f t="shared" ref="I243" si="51">+ROUND(H243*$E243,2)</f>
        <v>0</v>
      </c>
      <c r="J243" s="5">
        <f t="shared" si="21"/>
        <v>0</v>
      </c>
      <c r="K243" s="5">
        <f t="shared" si="22"/>
        <v>0</v>
      </c>
    </row>
    <row r="244" spans="1:11" ht="33" x14ac:dyDescent="0.25">
      <c r="A244" s="3">
        <f t="shared" si="24"/>
        <v>231</v>
      </c>
      <c r="B244" s="12" t="s">
        <v>390</v>
      </c>
      <c r="C244" s="14" t="s">
        <v>10</v>
      </c>
      <c r="D244" s="38">
        <v>22.157999999999998</v>
      </c>
      <c r="E244" s="38">
        <v>0</v>
      </c>
      <c r="F244" s="13"/>
      <c r="G244" s="5">
        <f t="shared" si="20"/>
        <v>0</v>
      </c>
      <c r="H244" s="13"/>
      <c r="I244" s="5">
        <f t="shared" ref="I244" si="52">+ROUND(H244*$E244,2)</f>
        <v>0</v>
      </c>
      <c r="J244" s="5">
        <f t="shared" si="21"/>
        <v>0</v>
      </c>
      <c r="K244" s="5">
        <f t="shared" si="22"/>
        <v>0</v>
      </c>
    </row>
    <row r="245" spans="1:11" ht="16.5" x14ac:dyDescent="0.25">
      <c r="A245" s="3">
        <f t="shared" si="24"/>
        <v>232</v>
      </c>
      <c r="B245" s="6" t="s">
        <v>194</v>
      </c>
      <c r="C245" s="14" t="s">
        <v>10</v>
      </c>
      <c r="D245" s="38">
        <v>7.8</v>
      </c>
      <c r="E245" s="38">
        <v>7.82</v>
      </c>
      <c r="F245" s="13">
        <f>F11</f>
        <v>71</v>
      </c>
      <c r="G245" s="5">
        <f t="shared" si="20"/>
        <v>555.22</v>
      </c>
      <c r="H245" s="13">
        <v>123</v>
      </c>
      <c r="I245" s="5">
        <f t="shared" ref="I245" si="53">+ROUND(H245*$E245,2)</f>
        <v>961.86</v>
      </c>
      <c r="J245" s="5">
        <f t="shared" si="21"/>
        <v>194</v>
      </c>
      <c r="K245" s="5">
        <f t="shared" si="22"/>
        <v>1517.08</v>
      </c>
    </row>
    <row r="246" spans="1:11" ht="33" x14ac:dyDescent="0.25">
      <c r="A246" s="3">
        <f t="shared" si="24"/>
        <v>233</v>
      </c>
      <c r="B246" s="15" t="s">
        <v>195</v>
      </c>
      <c r="C246" s="14" t="s">
        <v>10</v>
      </c>
      <c r="D246" s="38">
        <v>16.149999999999999</v>
      </c>
      <c r="E246" s="38">
        <v>16.2</v>
      </c>
      <c r="F246" s="13">
        <v>2</v>
      </c>
      <c r="G246" s="5">
        <f t="shared" si="20"/>
        <v>32.4</v>
      </c>
      <c r="H246" s="13">
        <v>23</v>
      </c>
      <c r="I246" s="5">
        <f t="shared" ref="I246" si="54">+ROUND(H246*$E246,2)</f>
        <v>372.6</v>
      </c>
      <c r="J246" s="5">
        <f t="shared" si="21"/>
        <v>25</v>
      </c>
      <c r="K246" s="5">
        <f t="shared" si="22"/>
        <v>405</v>
      </c>
    </row>
    <row r="247" spans="1:11" ht="33" x14ac:dyDescent="0.25">
      <c r="A247" s="3">
        <f t="shared" si="24"/>
        <v>234</v>
      </c>
      <c r="B247" s="15" t="s">
        <v>196</v>
      </c>
      <c r="C247" s="14" t="s">
        <v>10</v>
      </c>
      <c r="D247" s="38">
        <v>15.52</v>
      </c>
      <c r="E247" s="38">
        <v>15.57</v>
      </c>
      <c r="F247" s="13">
        <f>77-10</f>
        <v>67</v>
      </c>
      <c r="G247" s="5">
        <f t="shared" si="20"/>
        <v>1043.19</v>
      </c>
      <c r="H247" s="13">
        <v>93</v>
      </c>
      <c r="I247" s="5">
        <f t="shared" ref="I247" si="55">+ROUND(H247*$E247,2)</f>
        <v>1448.01</v>
      </c>
      <c r="J247" s="5">
        <f t="shared" si="21"/>
        <v>160</v>
      </c>
      <c r="K247" s="5">
        <f t="shared" si="22"/>
        <v>2491.1999999999998</v>
      </c>
    </row>
    <row r="248" spans="1:11" ht="33" x14ac:dyDescent="0.25">
      <c r="A248" s="3">
        <f t="shared" si="24"/>
        <v>235</v>
      </c>
      <c r="B248" s="15" t="s">
        <v>197</v>
      </c>
      <c r="C248" s="14" t="s">
        <v>10</v>
      </c>
      <c r="D248" s="38">
        <v>20.47</v>
      </c>
      <c r="E248" s="38">
        <v>20.53</v>
      </c>
      <c r="F248" s="13">
        <v>1</v>
      </c>
      <c r="G248" s="5">
        <f t="shared" si="20"/>
        <v>20.53</v>
      </c>
      <c r="H248" s="13"/>
      <c r="I248" s="5">
        <f t="shared" ref="I248" si="56">+ROUND(H248*$E248,2)</f>
        <v>0</v>
      </c>
      <c r="J248" s="5">
        <f t="shared" si="21"/>
        <v>1</v>
      </c>
      <c r="K248" s="5">
        <f t="shared" si="22"/>
        <v>20.53</v>
      </c>
    </row>
    <row r="249" spans="1:11" ht="33" x14ac:dyDescent="0.25">
      <c r="A249" s="3">
        <f t="shared" si="24"/>
        <v>236</v>
      </c>
      <c r="B249" s="41" t="s">
        <v>450</v>
      </c>
      <c r="C249" s="14" t="s">
        <v>10</v>
      </c>
      <c r="D249" s="38">
        <v>17.32</v>
      </c>
      <c r="E249" s="38">
        <v>17.37</v>
      </c>
      <c r="F249" s="13">
        <v>5</v>
      </c>
      <c r="G249" s="5">
        <f t="shared" si="20"/>
        <v>86.85</v>
      </c>
      <c r="H249" s="13"/>
      <c r="I249" s="5">
        <f t="shared" ref="I249" si="57">+ROUND(H249*$E249,2)</f>
        <v>0</v>
      </c>
      <c r="J249" s="5">
        <f t="shared" si="21"/>
        <v>5</v>
      </c>
      <c r="K249" s="5">
        <f t="shared" si="22"/>
        <v>86.85</v>
      </c>
    </row>
    <row r="250" spans="1:11" ht="33" x14ac:dyDescent="0.25">
      <c r="A250" s="42">
        <f t="shared" si="24"/>
        <v>237</v>
      </c>
      <c r="B250" s="41" t="s">
        <v>451</v>
      </c>
      <c r="C250" s="43" t="s">
        <v>10</v>
      </c>
      <c r="D250" s="38">
        <v>17.43</v>
      </c>
      <c r="E250" s="38">
        <v>17.48</v>
      </c>
      <c r="F250" s="13">
        <v>1</v>
      </c>
      <c r="G250" s="5">
        <f t="shared" si="20"/>
        <v>17.48</v>
      </c>
      <c r="H250" s="13"/>
      <c r="I250" s="5">
        <f t="shared" ref="I250" si="58">+ROUND(H250*$E250,2)</f>
        <v>0</v>
      </c>
      <c r="J250" s="5">
        <f t="shared" si="21"/>
        <v>1</v>
      </c>
      <c r="K250" s="5">
        <f t="shared" si="22"/>
        <v>17.48</v>
      </c>
    </row>
    <row r="251" spans="1:11" ht="33" x14ac:dyDescent="0.25">
      <c r="A251" s="42">
        <f t="shared" si="24"/>
        <v>238</v>
      </c>
      <c r="B251" s="15" t="s">
        <v>198</v>
      </c>
      <c r="C251" s="14" t="s">
        <v>10</v>
      </c>
      <c r="D251" s="38">
        <v>19.760000000000002</v>
      </c>
      <c r="E251" s="38">
        <v>0</v>
      </c>
      <c r="F251" s="13"/>
      <c r="G251" s="5">
        <f t="shared" si="20"/>
        <v>0</v>
      </c>
      <c r="H251" s="13"/>
      <c r="I251" s="5">
        <f t="shared" ref="I251" si="59">+ROUND(H251*$E251,2)</f>
        <v>0</v>
      </c>
      <c r="J251" s="5">
        <f t="shared" si="21"/>
        <v>0</v>
      </c>
      <c r="K251" s="5">
        <f t="shared" si="22"/>
        <v>0</v>
      </c>
    </row>
    <row r="252" spans="1:11" ht="33" x14ac:dyDescent="0.25">
      <c r="A252" s="3">
        <f t="shared" si="24"/>
        <v>239</v>
      </c>
      <c r="B252" s="15" t="s">
        <v>199</v>
      </c>
      <c r="C252" s="14" t="s">
        <v>10</v>
      </c>
      <c r="D252" s="38">
        <v>14.97</v>
      </c>
      <c r="E252" s="38">
        <v>0</v>
      </c>
      <c r="F252" s="13"/>
      <c r="G252" s="5">
        <f t="shared" si="20"/>
        <v>0</v>
      </c>
      <c r="H252" s="13"/>
      <c r="I252" s="5">
        <f t="shared" ref="I252" si="60">+ROUND(H252*$E252,2)</f>
        <v>0</v>
      </c>
      <c r="J252" s="5">
        <f t="shared" si="21"/>
        <v>0</v>
      </c>
      <c r="K252" s="5">
        <f t="shared" si="22"/>
        <v>0</v>
      </c>
    </row>
    <row r="253" spans="1:11" ht="33" x14ac:dyDescent="0.25">
      <c r="A253" s="3">
        <f t="shared" si="24"/>
        <v>240</v>
      </c>
      <c r="B253" s="15" t="s">
        <v>200</v>
      </c>
      <c r="C253" s="14" t="s">
        <v>10</v>
      </c>
      <c r="D253" s="38">
        <v>16.97</v>
      </c>
      <c r="E253" s="38">
        <v>17.02</v>
      </c>
      <c r="F253" s="13">
        <f>3-1</f>
        <v>2</v>
      </c>
      <c r="G253" s="5">
        <f t="shared" si="20"/>
        <v>34.04</v>
      </c>
      <c r="H253" s="13"/>
      <c r="I253" s="5">
        <f t="shared" ref="I253" si="61">+ROUND(H253*$E253,2)</f>
        <v>0</v>
      </c>
      <c r="J253" s="5">
        <f t="shared" si="21"/>
        <v>2</v>
      </c>
      <c r="K253" s="5">
        <f t="shared" si="22"/>
        <v>34.04</v>
      </c>
    </row>
    <row r="254" spans="1:11" ht="33" x14ac:dyDescent="0.25">
      <c r="A254" s="3">
        <f t="shared" si="24"/>
        <v>241</v>
      </c>
      <c r="B254" s="15" t="s">
        <v>201</v>
      </c>
      <c r="C254" s="14" t="s">
        <v>10</v>
      </c>
      <c r="D254" s="38">
        <v>20.37</v>
      </c>
      <c r="E254" s="38">
        <v>0</v>
      </c>
      <c r="F254" s="13"/>
      <c r="G254" s="5">
        <f t="shared" si="20"/>
        <v>0</v>
      </c>
      <c r="H254" s="13"/>
      <c r="I254" s="5">
        <f t="shared" ref="I254" si="62">+ROUND(H254*$E254,2)</f>
        <v>0</v>
      </c>
      <c r="J254" s="5">
        <f t="shared" si="21"/>
        <v>0</v>
      </c>
      <c r="K254" s="5">
        <f t="shared" si="22"/>
        <v>0</v>
      </c>
    </row>
    <row r="255" spans="1:11" ht="33" x14ac:dyDescent="0.25">
      <c r="A255" s="3">
        <f t="shared" si="24"/>
        <v>242</v>
      </c>
      <c r="B255" s="15" t="s">
        <v>202</v>
      </c>
      <c r="C255" s="14" t="s">
        <v>10</v>
      </c>
      <c r="D255" s="38">
        <v>20.94</v>
      </c>
      <c r="E255" s="38">
        <v>0</v>
      </c>
      <c r="F255" s="13"/>
      <c r="G255" s="5">
        <f t="shared" si="20"/>
        <v>0</v>
      </c>
      <c r="H255" s="13"/>
      <c r="I255" s="5">
        <f t="shared" ref="I255" si="63">+ROUND(H255*$E255,2)</f>
        <v>0</v>
      </c>
      <c r="J255" s="5">
        <f t="shared" si="21"/>
        <v>0</v>
      </c>
      <c r="K255" s="5">
        <f t="shared" si="22"/>
        <v>0</v>
      </c>
    </row>
    <row r="256" spans="1:11" ht="33" x14ac:dyDescent="0.25">
      <c r="A256" s="3">
        <f t="shared" si="24"/>
        <v>243</v>
      </c>
      <c r="B256" s="15" t="s">
        <v>203</v>
      </c>
      <c r="C256" s="14" t="s">
        <v>10</v>
      </c>
      <c r="D256" s="38">
        <v>22.27</v>
      </c>
      <c r="E256" s="38">
        <v>0</v>
      </c>
      <c r="F256" s="13"/>
      <c r="G256" s="5">
        <f t="shared" si="20"/>
        <v>0</v>
      </c>
      <c r="H256" s="13"/>
      <c r="I256" s="5">
        <f t="shared" ref="I256" si="64">+ROUND(H256*$E256,2)</f>
        <v>0</v>
      </c>
      <c r="J256" s="5">
        <f t="shared" si="21"/>
        <v>0</v>
      </c>
      <c r="K256" s="5">
        <f t="shared" si="22"/>
        <v>0</v>
      </c>
    </row>
    <row r="257" spans="1:11" ht="16.5" x14ac:dyDescent="0.25">
      <c r="A257" s="3">
        <f t="shared" si="24"/>
        <v>244</v>
      </c>
      <c r="B257" s="15" t="s">
        <v>204</v>
      </c>
      <c r="C257" s="14" t="s">
        <v>10</v>
      </c>
      <c r="D257" s="38">
        <v>4.8449999999999998</v>
      </c>
      <c r="E257" s="38">
        <v>4.8600000000000003</v>
      </c>
      <c r="F257" s="13"/>
      <c r="G257" s="5">
        <f t="shared" si="20"/>
        <v>0</v>
      </c>
      <c r="H257" s="13">
        <v>15</v>
      </c>
      <c r="I257" s="5">
        <f t="shared" ref="I257" si="65">+ROUND(H257*$E257,2)</f>
        <v>72.900000000000006</v>
      </c>
      <c r="J257" s="5">
        <f t="shared" si="21"/>
        <v>15</v>
      </c>
      <c r="K257" s="5">
        <f t="shared" si="22"/>
        <v>72.900000000000006</v>
      </c>
    </row>
    <row r="258" spans="1:11" ht="16.5" x14ac:dyDescent="0.25">
      <c r="A258" s="3">
        <f t="shared" si="24"/>
        <v>245</v>
      </c>
      <c r="B258" s="15" t="s">
        <v>205</v>
      </c>
      <c r="C258" s="14" t="s">
        <v>10</v>
      </c>
      <c r="D258" s="38">
        <v>4.6559999999999997</v>
      </c>
      <c r="E258" s="38">
        <v>4.67</v>
      </c>
      <c r="F258" s="13"/>
      <c r="G258" s="5">
        <f t="shared" si="20"/>
        <v>0</v>
      </c>
      <c r="H258" s="13">
        <v>13</v>
      </c>
      <c r="I258" s="5">
        <f t="shared" ref="I258" si="66">+ROUND(H258*$E258,2)</f>
        <v>60.71</v>
      </c>
      <c r="J258" s="5">
        <f t="shared" si="21"/>
        <v>13</v>
      </c>
      <c r="K258" s="5">
        <f t="shared" si="22"/>
        <v>60.71</v>
      </c>
    </row>
    <row r="259" spans="1:11" ht="16.5" x14ac:dyDescent="0.25">
      <c r="A259" s="3">
        <f t="shared" si="24"/>
        <v>246</v>
      </c>
      <c r="B259" s="15" t="s">
        <v>206</v>
      </c>
      <c r="C259" s="14" t="s">
        <v>10</v>
      </c>
      <c r="D259" s="38">
        <v>6.1409999999999991</v>
      </c>
      <c r="E259" s="38">
        <v>0</v>
      </c>
      <c r="F259" s="13"/>
      <c r="G259" s="5">
        <f t="shared" si="20"/>
        <v>0</v>
      </c>
      <c r="H259" s="13"/>
      <c r="I259" s="5">
        <f t="shared" ref="I259" si="67">+ROUND(H259*$E259,2)</f>
        <v>0</v>
      </c>
      <c r="J259" s="5">
        <f t="shared" si="21"/>
        <v>0</v>
      </c>
      <c r="K259" s="5">
        <f t="shared" si="22"/>
        <v>0</v>
      </c>
    </row>
    <row r="260" spans="1:11" ht="16.5" x14ac:dyDescent="0.25">
      <c r="A260" s="3">
        <f t="shared" si="24"/>
        <v>247</v>
      </c>
      <c r="B260" s="15" t="s">
        <v>207</v>
      </c>
      <c r="C260" s="14" t="s">
        <v>10</v>
      </c>
      <c r="D260" s="38">
        <v>5.2</v>
      </c>
      <c r="E260" s="38">
        <v>0</v>
      </c>
      <c r="F260" s="13"/>
      <c r="G260" s="5">
        <f t="shared" si="20"/>
        <v>0</v>
      </c>
      <c r="H260" s="13"/>
      <c r="I260" s="5">
        <f t="shared" ref="I260" si="68">+ROUND(H260*$E260,2)</f>
        <v>0</v>
      </c>
      <c r="J260" s="5">
        <f t="shared" si="21"/>
        <v>0</v>
      </c>
      <c r="K260" s="5">
        <f t="shared" si="22"/>
        <v>0</v>
      </c>
    </row>
    <row r="261" spans="1:11" ht="16.5" x14ac:dyDescent="0.25">
      <c r="A261" s="42">
        <f t="shared" si="24"/>
        <v>248</v>
      </c>
      <c r="B261" s="41" t="s">
        <v>452</v>
      </c>
      <c r="C261" s="43"/>
      <c r="D261" s="38">
        <v>5.2290000000000001</v>
      </c>
      <c r="E261" s="38">
        <v>0</v>
      </c>
      <c r="F261" s="13"/>
      <c r="G261" s="5">
        <f t="shared" si="20"/>
        <v>0</v>
      </c>
      <c r="H261" s="13"/>
      <c r="I261" s="5">
        <f t="shared" ref="I261" si="69">+ROUND(H261*$E261,2)</f>
        <v>0</v>
      </c>
      <c r="J261" s="5">
        <f t="shared" si="21"/>
        <v>0</v>
      </c>
      <c r="K261" s="5">
        <f t="shared" si="22"/>
        <v>0</v>
      </c>
    </row>
    <row r="262" spans="1:11" ht="16.5" x14ac:dyDescent="0.25">
      <c r="A262" s="42">
        <f t="shared" si="24"/>
        <v>249</v>
      </c>
      <c r="B262" s="15" t="s">
        <v>208</v>
      </c>
      <c r="C262" s="14" t="s">
        <v>10</v>
      </c>
      <c r="D262" s="38">
        <v>5.93</v>
      </c>
      <c r="E262" s="38">
        <v>0</v>
      </c>
      <c r="F262" s="13"/>
      <c r="G262" s="5">
        <f t="shared" si="20"/>
        <v>0</v>
      </c>
      <c r="H262" s="13"/>
      <c r="I262" s="5">
        <f t="shared" ref="I262" si="70">+ROUND(H262*$E262,2)</f>
        <v>0</v>
      </c>
      <c r="J262" s="5">
        <f t="shared" si="21"/>
        <v>0</v>
      </c>
      <c r="K262" s="5">
        <f t="shared" si="22"/>
        <v>0</v>
      </c>
    </row>
    <row r="263" spans="1:11" ht="16.5" x14ac:dyDescent="0.25">
      <c r="A263" s="3">
        <f t="shared" si="24"/>
        <v>250</v>
      </c>
      <c r="B263" s="15" t="s">
        <v>209</v>
      </c>
      <c r="C263" s="14" t="s">
        <v>10</v>
      </c>
      <c r="D263" s="38">
        <v>4.4909999999999997</v>
      </c>
      <c r="E263" s="38">
        <v>0</v>
      </c>
      <c r="F263" s="13"/>
      <c r="G263" s="5">
        <f t="shared" si="20"/>
        <v>0</v>
      </c>
      <c r="H263" s="13"/>
      <c r="I263" s="5">
        <f t="shared" ref="I263" si="71">+ROUND(H263*$E263,2)</f>
        <v>0</v>
      </c>
      <c r="J263" s="5">
        <f t="shared" si="21"/>
        <v>0</v>
      </c>
      <c r="K263" s="5">
        <f t="shared" si="22"/>
        <v>0</v>
      </c>
    </row>
    <row r="264" spans="1:11" ht="16.5" x14ac:dyDescent="0.25">
      <c r="A264" s="3">
        <f t="shared" si="24"/>
        <v>251</v>
      </c>
      <c r="B264" s="15" t="s">
        <v>210</v>
      </c>
      <c r="C264" s="14" t="s">
        <v>10</v>
      </c>
      <c r="D264" s="38">
        <v>5.0909999999999993</v>
      </c>
      <c r="E264" s="38">
        <v>0</v>
      </c>
      <c r="F264" s="13"/>
      <c r="G264" s="5">
        <f t="shared" si="20"/>
        <v>0</v>
      </c>
      <c r="H264" s="13"/>
      <c r="I264" s="5">
        <f t="shared" ref="I264" si="72">+ROUND(H264*$E264,2)</f>
        <v>0</v>
      </c>
      <c r="J264" s="5">
        <f t="shared" si="21"/>
        <v>0</v>
      </c>
      <c r="K264" s="5">
        <f t="shared" si="22"/>
        <v>0</v>
      </c>
    </row>
    <row r="265" spans="1:11" ht="16.5" x14ac:dyDescent="0.25">
      <c r="A265" s="3">
        <f t="shared" si="24"/>
        <v>252</v>
      </c>
      <c r="B265" s="15" t="s">
        <v>211</v>
      </c>
      <c r="C265" s="14" t="s">
        <v>10</v>
      </c>
      <c r="D265" s="38">
        <v>6.1109999999999998</v>
      </c>
      <c r="E265" s="38">
        <v>0</v>
      </c>
      <c r="F265" s="13"/>
      <c r="G265" s="5">
        <f t="shared" si="20"/>
        <v>0</v>
      </c>
      <c r="H265" s="13"/>
      <c r="I265" s="5">
        <f t="shared" ref="I265" si="73">+ROUND(H265*$E265,2)</f>
        <v>0</v>
      </c>
      <c r="J265" s="5">
        <f t="shared" si="21"/>
        <v>0</v>
      </c>
      <c r="K265" s="5">
        <f t="shared" si="22"/>
        <v>0</v>
      </c>
    </row>
    <row r="266" spans="1:11" ht="16.5" x14ac:dyDescent="0.25">
      <c r="A266" s="3">
        <f t="shared" si="24"/>
        <v>253</v>
      </c>
      <c r="B266" s="15" t="s">
        <v>212</v>
      </c>
      <c r="C266" s="14" t="s">
        <v>10</v>
      </c>
      <c r="D266" s="38">
        <v>6.282</v>
      </c>
      <c r="E266" s="38">
        <v>0</v>
      </c>
      <c r="F266" s="13"/>
      <c r="G266" s="5">
        <f t="shared" si="20"/>
        <v>0</v>
      </c>
      <c r="H266" s="13"/>
      <c r="I266" s="5">
        <f t="shared" ref="I266" si="74">+ROUND(H266*$E266,2)</f>
        <v>0</v>
      </c>
      <c r="J266" s="5">
        <f t="shared" si="21"/>
        <v>0</v>
      </c>
      <c r="K266" s="5">
        <f t="shared" si="22"/>
        <v>0</v>
      </c>
    </row>
    <row r="267" spans="1:11" ht="16.5" x14ac:dyDescent="0.25">
      <c r="A267" s="3">
        <f t="shared" si="24"/>
        <v>254</v>
      </c>
      <c r="B267" s="15" t="s">
        <v>213</v>
      </c>
      <c r="C267" s="14" t="s">
        <v>10</v>
      </c>
      <c r="D267" s="38">
        <v>6.681</v>
      </c>
      <c r="E267" s="38">
        <v>0</v>
      </c>
      <c r="F267" s="13"/>
      <c r="G267" s="5">
        <f t="shared" si="20"/>
        <v>0</v>
      </c>
      <c r="H267" s="13"/>
      <c r="I267" s="5">
        <f t="shared" ref="I267" si="75">+ROUND(H267*$E267,2)</f>
        <v>0</v>
      </c>
      <c r="J267" s="5">
        <f t="shared" si="21"/>
        <v>0</v>
      </c>
      <c r="K267" s="5">
        <f t="shared" si="22"/>
        <v>0</v>
      </c>
    </row>
    <row r="268" spans="1:11" ht="16.5" x14ac:dyDescent="0.25">
      <c r="A268" s="3">
        <f t="shared" si="24"/>
        <v>255</v>
      </c>
      <c r="B268" s="6" t="s">
        <v>214</v>
      </c>
      <c r="C268" s="14" t="s">
        <v>10</v>
      </c>
      <c r="D268" s="38">
        <v>9.85</v>
      </c>
      <c r="E268" s="38">
        <v>9.8800000000000008</v>
      </c>
      <c r="F268" s="13"/>
      <c r="G268" s="5">
        <f t="shared" si="20"/>
        <v>0</v>
      </c>
      <c r="H268" s="13">
        <v>163</v>
      </c>
      <c r="I268" s="5">
        <f t="shared" ref="I268" si="76">+ROUND(H268*$E268,2)</f>
        <v>1610.44</v>
      </c>
      <c r="J268" s="5">
        <f t="shared" si="21"/>
        <v>163</v>
      </c>
      <c r="K268" s="5">
        <f t="shared" si="22"/>
        <v>1610.44</v>
      </c>
    </row>
    <row r="269" spans="1:11" ht="16.5" x14ac:dyDescent="0.25">
      <c r="A269" s="3">
        <f t="shared" si="24"/>
        <v>256</v>
      </c>
      <c r="B269" s="6" t="s">
        <v>215</v>
      </c>
      <c r="C269" s="14" t="s">
        <v>10</v>
      </c>
      <c r="D269" s="38">
        <v>12.8</v>
      </c>
      <c r="E269" s="38">
        <v>12.84</v>
      </c>
      <c r="F269" s="13"/>
      <c r="G269" s="5">
        <f t="shared" si="20"/>
        <v>0</v>
      </c>
      <c r="H269" s="13">
        <v>6</v>
      </c>
      <c r="I269" s="5">
        <f t="shared" ref="I269" si="77">+ROUND(H269*$E269,2)</f>
        <v>77.040000000000006</v>
      </c>
      <c r="J269" s="5">
        <f t="shared" si="21"/>
        <v>6</v>
      </c>
      <c r="K269" s="5">
        <f t="shared" si="22"/>
        <v>77.040000000000006</v>
      </c>
    </row>
    <row r="270" spans="1:11" ht="16.5" x14ac:dyDescent="0.25">
      <c r="A270" s="3">
        <f t="shared" si="24"/>
        <v>257</v>
      </c>
      <c r="B270" s="6" t="s">
        <v>216</v>
      </c>
      <c r="C270" s="14" t="s">
        <v>10</v>
      </c>
      <c r="D270" s="38">
        <v>19.64</v>
      </c>
      <c r="E270" s="38">
        <v>19.7</v>
      </c>
      <c r="F270" s="13"/>
      <c r="G270" s="5">
        <f t="shared" si="20"/>
        <v>0</v>
      </c>
      <c r="H270" s="13">
        <v>23</v>
      </c>
      <c r="I270" s="5">
        <f t="shared" ref="I270" si="78">+ROUND(H270*$E270,2)</f>
        <v>453.1</v>
      </c>
      <c r="J270" s="5">
        <f t="shared" si="21"/>
        <v>23</v>
      </c>
      <c r="K270" s="5">
        <f t="shared" si="22"/>
        <v>453.1</v>
      </c>
    </row>
    <row r="271" spans="1:11" ht="16.5" x14ac:dyDescent="0.25">
      <c r="A271" s="3">
        <f t="shared" si="24"/>
        <v>258</v>
      </c>
      <c r="B271" s="6" t="s">
        <v>217</v>
      </c>
      <c r="C271" s="14" t="s">
        <v>10</v>
      </c>
      <c r="D271" s="38">
        <v>24.51</v>
      </c>
      <c r="E271" s="38">
        <v>0</v>
      </c>
      <c r="F271" s="13"/>
      <c r="G271" s="5">
        <f t="shared" si="20"/>
        <v>0</v>
      </c>
      <c r="H271" s="13"/>
      <c r="I271" s="5">
        <f t="shared" ref="I271" si="79">+ROUND(H271*$E271,2)</f>
        <v>0</v>
      </c>
      <c r="J271" s="5">
        <f t="shared" si="21"/>
        <v>0</v>
      </c>
      <c r="K271" s="5">
        <f t="shared" si="22"/>
        <v>0</v>
      </c>
    </row>
    <row r="272" spans="1:11" ht="16.5" x14ac:dyDescent="0.25">
      <c r="A272" s="3">
        <f t="shared" si="24"/>
        <v>259</v>
      </c>
      <c r="B272" s="6" t="s">
        <v>218</v>
      </c>
      <c r="C272" s="14" t="s">
        <v>10</v>
      </c>
      <c r="D272" s="38">
        <v>25.94</v>
      </c>
      <c r="E272" s="38">
        <v>0</v>
      </c>
      <c r="F272" s="13"/>
      <c r="G272" s="5">
        <f t="shared" si="20"/>
        <v>0</v>
      </c>
      <c r="H272" s="13"/>
      <c r="I272" s="5">
        <f t="shared" ref="I272" si="80">+ROUND(H272*$E272,2)</f>
        <v>0</v>
      </c>
      <c r="J272" s="5">
        <f t="shared" si="21"/>
        <v>0</v>
      </c>
      <c r="K272" s="5">
        <f t="shared" si="22"/>
        <v>0</v>
      </c>
    </row>
    <row r="273" spans="1:11" ht="16.5" x14ac:dyDescent="0.25">
      <c r="A273" s="3">
        <f t="shared" si="24"/>
        <v>260</v>
      </c>
      <c r="B273" s="6" t="s">
        <v>219</v>
      </c>
      <c r="C273" s="14" t="s">
        <v>10</v>
      </c>
      <c r="D273" s="38">
        <v>27.25</v>
      </c>
      <c r="E273" s="38">
        <v>0</v>
      </c>
      <c r="F273" s="13"/>
      <c r="G273" s="5">
        <f t="shared" si="20"/>
        <v>0</v>
      </c>
      <c r="H273" s="13"/>
      <c r="I273" s="5">
        <f t="shared" ref="I273" si="81">+ROUND(H273*$E273,2)</f>
        <v>0</v>
      </c>
      <c r="J273" s="5">
        <f t="shared" si="21"/>
        <v>0</v>
      </c>
      <c r="K273" s="5">
        <f t="shared" si="22"/>
        <v>0</v>
      </c>
    </row>
    <row r="274" spans="1:11" ht="16.5" x14ac:dyDescent="0.25">
      <c r="A274" s="3">
        <f t="shared" si="24"/>
        <v>261</v>
      </c>
      <c r="B274" s="6" t="s">
        <v>220</v>
      </c>
      <c r="C274" s="14" t="s">
        <v>10</v>
      </c>
      <c r="D274" s="38">
        <v>34.99</v>
      </c>
      <c r="E274" s="38">
        <v>0</v>
      </c>
      <c r="F274" s="13"/>
      <c r="G274" s="5">
        <f t="shared" si="20"/>
        <v>0</v>
      </c>
      <c r="H274" s="13"/>
      <c r="I274" s="5">
        <f t="shared" ref="I274" si="82">+ROUND(H274*$E274,2)</f>
        <v>0</v>
      </c>
      <c r="J274" s="5">
        <f t="shared" si="21"/>
        <v>0</v>
      </c>
      <c r="K274" s="5">
        <f t="shared" si="22"/>
        <v>0</v>
      </c>
    </row>
    <row r="275" spans="1:11" ht="16.5" x14ac:dyDescent="0.25">
      <c r="A275" s="3">
        <f t="shared" si="24"/>
        <v>262</v>
      </c>
      <c r="B275" s="6" t="s">
        <v>221</v>
      </c>
      <c r="C275" s="14" t="s">
        <v>10</v>
      </c>
      <c r="D275" s="38">
        <v>33.18</v>
      </c>
      <c r="E275" s="38">
        <v>0</v>
      </c>
      <c r="F275" s="13"/>
      <c r="G275" s="5">
        <f t="shared" si="20"/>
        <v>0</v>
      </c>
      <c r="H275" s="13"/>
      <c r="I275" s="5">
        <f t="shared" ref="I275" si="83">+ROUND(H275*$E275,2)</f>
        <v>0</v>
      </c>
      <c r="J275" s="5">
        <f t="shared" si="21"/>
        <v>0</v>
      </c>
      <c r="K275" s="5">
        <f t="shared" si="22"/>
        <v>0</v>
      </c>
    </row>
    <row r="276" spans="1:11" ht="16.5" x14ac:dyDescent="0.25">
      <c r="A276" s="3">
        <f t="shared" si="24"/>
        <v>263</v>
      </c>
      <c r="B276" s="6" t="s">
        <v>222</v>
      </c>
      <c r="C276" s="14" t="s">
        <v>10</v>
      </c>
      <c r="D276" s="38">
        <v>34.29</v>
      </c>
      <c r="E276" s="38">
        <v>0</v>
      </c>
      <c r="F276" s="13"/>
      <c r="G276" s="5">
        <f t="shared" si="20"/>
        <v>0</v>
      </c>
      <c r="H276" s="13"/>
      <c r="I276" s="5">
        <f t="shared" ref="I276" si="84">+ROUND(H276*$E276,2)</f>
        <v>0</v>
      </c>
      <c r="J276" s="5">
        <f t="shared" si="21"/>
        <v>0</v>
      </c>
      <c r="K276" s="5">
        <f t="shared" si="22"/>
        <v>0</v>
      </c>
    </row>
    <row r="277" spans="1:11" ht="16.5" x14ac:dyDescent="0.25">
      <c r="A277" s="3">
        <f t="shared" si="24"/>
        <v>264</v>
      </c>
      <c r="B277" s="6" t="s">
        <v>223</v>
      </c>
      <c r="C277" s="14" t="s">
        <v>10</v>
      </c>
      <c r="D277" s="38">
        <v>36.729999999999997</v>
      </c>
      <c r="E277" s="38">
        <v>0</v>
      </c>
      <c r="F277" s="13"/>
      <c r="G277" s="5">
        <f t="shared" si="20"/>
        <v>0</v>
      </c>
      <c r="H277" s="13"/>
      <c r="I277" s="5">
        <f t="shared" ref="I277" si="85">+ROUND(H277*$E277,2)</f>
        <v>0</v>
      </c>
      <c r="J277" s="5">
        <f t="shared" si="21"/>
        <v>0</v>
      </c>
      <c r="K277" s="5">
        <f t="shared" si="22"/>
        <v>0</v>
      </c>
    </row>
    <row r="278" spans="1:11" ht="16.5" x14ac:dyDescent="0.25">
      <c r="A278" s="3">
        <f t="shared" si="24"/>
        <v>265</v>
      </c>
      <c r="B278" s="6" t="s">
        <v>224</v>
      </c>
      <c r="C278" s="14" t="s">
        <v>10</v>
      </c>
      <c r="D278" s="38">
        <v>37.9</v>
      </c>
      <c r="E278" s="38">
        <v>0</v>
      </c>
      <c r="F278" s="13"/>
      <c r="G278" s="5">
        <f t="shared" si="20"/>
        <v>0</v>
      </c>
      <c r="H278" s="13"/>
      <c r="I278" s="5">
        <f t="shared" ref="I278" si="86">+ROUND(H278*$E278,2)</f>
        <v>0</v>
      </c>
      <c r="J278" s="5">
        <f t="shared" si="21"/>
        <v>0</v>
      </c>
      <c r="K278" s="5">
        <f t="shared" si="22"/>
        <v>0</v>
      </c>
    </row>
    <row r="279" spans="1:11" ht="16.5" x14ac:dyDescent="0.25">
      <c r="A279" s="3">
        <f t="shared" si="24"/>
        <v>266</v>
      </c>
      <c r="B279" s="6" t="s">
        <v>225</v>
      </c>
      <c r="C279" s="14" t="s">
        <v>10</v>
      </c>
      <c r="D279" s="38">
        <v>39.130000000000003</v>
      </c>
      <c r="E279" s="38">
        <v>0</v>
      </c>
      <c r="F279" s="13"/>
      <c r="G279" s="5">
        <f t="shared" ref="G279:G342" si="87">+ROUND(F279*$E279,2)</f>
        <v>0</v>
      </c>
      <c r="H279" s="13"/>
      <c r="I279" s="5">
        <f t="shared" ref="I279" si="88">+ROUND(H279*$E279,2)</f>
        <v>0</v>
      </c>
      <c r="J279" s="5">
        <f t="shared" ref="J279:J342" si="89">F279+H279</f>
        <v>0</v>
      </c>
      <c r="K279" s="5">
        <f t="shared" ref="K279:K342" si="90">+ROUND(J279*$E279,2)</f>
        <v>0</v>
      </c>
    </row>
    <row r="280" spans="1:11" ht="16.5" x14ac:dyDescent="0.25">
      <c r="A280" s="3">
        <f t="shared" si="24"/>
        <v>267</v>
      </c>
      <c r="B280" s="6" t="s">
        <v>226</v>
      </c>
      <c r="C280" s="14" t="s">
        <v>10</v>
      </c>
      <c r="D280" s="38">
        <v>7.3874999999999993</v>
      </c>
      <c r="E280" s="38">
        <v>0</v>
      </c>
      <c r="F280" s="13"/>
      <c r="G280" s="5">
        <f t="shared" si="87"/>
        <v>0</v>
      </c>
      <c r="H280" s="13"/>
      <c r="I280" s="5">
        <f t="shared" ref="I280" si="91">+ROUND(H280*$E280,2)</f>
        <v>0</v>
      </c>
      <c r="J280" s="5">
        <f t="shared" si="89"/>
        <v>0</v>
      </c>
      <c r="K280" s="5">
        <f t="shared" si="90"/>
        <v>0</v>
      </c>
    </row>
    <row r="281" spans="1:11" ht="16.5" x14ac:dyDescent="0.25">
      <c r="A281" s="3">
        <f t="shared" si="24"/>
        <v>268</v>
      </c>
      <c r="B281" s="6" t="s">
        <v>227</v>
      </c>
      <c r="C281" s="14" t="s">
        <v>10</v>
      </c>
      <c r="D281" s="38">
        <v>9.6000000000000014</v>
      </c>
      <c r="E281" s="38">
        <v>0</v>
      </c>
      <c r="F281" s="13"/>
      <c r="G281" s="5">
        <f t="shared" si="87"/>
        <v>0</v>
      </c>
      <c r="H281" s="13"/>
      <c r="I281" s="5">
        <f t="shared" ref="I281" si="92">+ROUND(H281*$E281,2)</f>
        <v>0</v>
      </c>
      <c r="J281" s="5">
        <f t="shared" si="89"/>
        <v>0</v>
      </c>
      <c r="K281" s="5">
        <f t="shared" si="90"/>
        <v>0</v>
      </c>
    </row>
    <row r="282" spans="1:11" ht="16.5" x14ac:dyDescent="0.25">
      <c r="A282" s="3">
        <f t="shared" si="24"/>
        <v>269</v>
      </c>
      <c r="B282" s="6" t="s">
        <v>228</v>
      </c>
      <c r="C282" s="14" t="s">
        <v>10</v>
      </c>
      <c r="D282" s="38">
        <v>14.73</v>
      </c>
      <c r="E282" s="38">
        <v>0</v>
      </c>
      <c r="F282" s="13"/>
      <c r="G282" s="5">
        <f t="shared" si="87"/>
        <v>0</v>
      </c>
      <c r="H282" s="13"/>
      <c r="I282" s="5">
        <f t="shared" ref="I282" si="93">+ROUND(H282*$E282,2)</f>
        <v>0</v>
      </c>
      <c r="J282" s="5">
        <f t="shared" si="89"/>
        <v>0</v>
      </c>
      <c r="K282" s="5">
        <f t="shared" si="90"/>
        <v>0</v>
      </c>
    </row>
    <row r="283" spans="1:11" ht="16.5" x14ac:dyDescent="0.25">
      <c r="A283" s="3">
        <f t="shared" ref="A283:A346" si="94">+A282+1</f>
        <v>270</v>
      </c>
      <c r="B283" s="6" t="s">
        <v>229</v>
      </c>
      <c r="C283" s="14" t="s">
        <v>10</v>
      </c>
      <c r="D283" s="38">
        <v>18.3825</v>
      </c>
      <c r="E283" s="38">
        <v>0</v>
      </c>
      <c r="F283" s="13"/>
      <c r="G283" s="5">
        <f t="shared" si="87"/>
        <v>0</v>
      </c>
      <c r="H283" s="13"/>
      <c r="I283" s="5">
        <f t="shared" ref="I283" si="95">+ROUND(H283*$E283,2)</f>
        <v>0</v>
      </c>
      <c r="J283" s="5">
        <f t="shared" si="89"/>
        <v>0</v>
      </c>
      <c r="K283" s="5">
        <f t="shared" si="90"/>
        <v>0</v>
      </c>
    </row>
    <row r="284" spans="1:11" ht="16.5" x14ac:dyDescent="0.25">
      <c r="A284" s="3">
        <f t="shared" si="94"/>
        <v>271</v>
      </c>
      <c r="B284" s="6" t="s">
        <v>230</v>
      </c>
      <c r="C284" s="14" t="s">
        <v>10</v>
      </c>
      <c r="D284" s="38">
        <v>19.455000000000002</v>
      </c>
      <c r="E284" s="38">
        <v>0</v>
      </c>
      <c r="F284" s="13"/>
      <c r="G284" s="5">
        <f t="shared" si="87"/>
        <v>0</v>
      </c>
      <c r="H284" s="13"/>
      <c r="I284" s="5">
        <f t="shared" ref="I284" si="96">+ROUND(H284*$E284,2)</f>
        <v>0</v>
      </c>
      <c r="J284" s="5">
        <f t="shared" si="89"/>
        <v>0</v>
      </c>
      <c r="K284" s="5">
        <f t="shared" si="90"/>
        <v>0</v>
      </c>
    </row>
    <row r="285" spans="1:11" ht="16.5" x14ac:dyDescent="0.25">
      <c r="A285" s="3">
        <f t="shared" si="94"/>
        <v>272</v>
      </c>
      <c r="B285" s="6" t="s">
        <v>231</v>
      </c>
      <c r="C285" s="14" t="s">
        <v>10</v>
      </c>
      <c r="D285" s="38">
        <v>20.4375</v>
      </c>
      <c r="E285" s="38">
        <v>0</v>
      </c>
      <c r="F285" s="13"/>
      <c r="G285" s="5">
        <f t="shared" si="87"/>
        <v>0</v>
      </c>
      <c r="H285" s="13"/>
      <c r="I285" s="5">
        <f t="shared" ref="I285" si="97">+ROUND(H285*$E285,2)</f>
        <v>0</v>
      </c>
      <c r="J285" s="5">
        <f t="shared" si="89"/>
        <v>0</v>
      </c>
      <c r="K285" s="5">
        <f t="shared" si="90"/>
        <v>0</v>
      </c>
    </row>
    <row r="286" spans="1:11" ht="16.5" x14ac:dyDescent="0.25">
      <c r="A286" s="3">
        <f t="shared" si="94"/>
        <v>273</v>
      </c>
      <c r="B286" s="6" t="s">
        <v>232</v>
      </c>
      <c r="C286" s="14" t="s">
        <v>10</v>
      </c>
      <c r="D286" s="38">
        <v>26.2425</v>
      </c>
      <c r="E286" s="38">
        <v>0</v>
      </c>
      <c r="F286" s="13"/>
      <c r="G286" s="5">
        <f t="shared" si="87"/>
        <v>0</v>
      </c>
      <c r="H286" s="13"/>
      <c r="I286" s="5">
        <f t="shared" ref="I286" si="98">+ROUND(H286*$E286,2)</f>
        <v>0</v>
      </c>
      <c r="J286" s="5">
        <f t="shared" si="89"/>
        <v>0</v>
      </c>
      <c r="K286" s="5">
        <f t="shared" si="90"/>
        <v>0</v>
      </c>
    </row>
    <row r="287" spans="1:11" ht="16.5" x14ac:dyDescent="0.25">
      <c r="A287" s="3">
        <f t="shared" si="94"/>
        <v>274</v>
      </c>
      <c r="B287" s="6" t="s">
        <v>233</v>
      </c>
      <c r="C287" s="14" t="s">
        <v>10</v>
      </c>
      <c r="D287" s="38">
        <v>24.884999999999998</v>
      </c>
      <c r="E287" s="38">
        <v>0</v>
      </c>
      <c r="F287" s="13"/>
      <c r="G287" s="5">
        <f t="shared" si="87"/>
        <v>0</v>
      </c>
      <c r="H287" s="13"/>
      <c r="I287" s="5">
        <f t="shared" ref="I287" si="99">+ROUND(H287*$E287,2)</f>
        <v>0</v>
      </c>
      <c r="J287" s="5">
        <f t="shared" si="89"/>
        <v>0</v>
      </c>
      <c r="K287" s="5">
        <f t="shared" si="90"/>
        <v>0</v>
      </c>
    </row>
    <row r="288" spans="1:11" ht="16.5" x14ac:dyDescent="0.25">
      <c r="A288" s="3">
        <f t="shared" si="94"/>
        <v>275</v>
      </c>
      <c r="B288" s="6" t="s">
        <v>234</v>
      </c>
      <c r="C288" s="14" t="s">
        <v>10</v>
      </c>
      <c r="D288" s="38">
        <v>25.717500000000001</v>
      </c>
      <c r="E288" s="38">
        <v>0</v>
      </c>
      <c r="F288" s="13"/>
      <c r="G288" s="5">
        <f t="shared" si="87"/>
        <v>0</v>
      </c>
      <c r="H288" s="13"/>
      <c r="I288" s="5">
        <f t="shared" ref="I288" si="100">+ROUND(H288*$E288,2)</f>
        <v>0</v>
      </c>
      <c r="J288" s="5">
        <f t="shared" si="89"/>
        <v>0</v>
      </c>
      <c r="K288" s="5">
        <f t="shared" si="90"/>
        <v>0</v>
      </c>
    </row>
    <row r="289" spans="1:11" ht="16.5" x14ac:dyDescent="0.25">
      <c r="A289" s="3">
        <f t="shared" si="94"/>
        <v>276</v>
      </c>
      <c r="B289" s="6" t="s">
        <v>235</v>
      </c>
      <c r="C289" s="14" t="s">
        <v>10</v>
      </c>
      <c r="D289" s="38">
        <v>27.547499999999999</v>
      </c>
      <c r="E289" s="38">
        <v>0</v>
      </c>
      <c r="F289" s="13"/>
      <c r="G289" s="5">
        <f t="shared" si="87"/>
        <v>0</v>
      </c>
      <c r="H289" s="13"/>
      <c r="I289" s="5">
        <f t="shared" ref="I289" si="101">+ROUND(H289*$E289,2)</f>
        <v>0</v>
      </c>
      <c r="J289" s="5">
        <f t="shared" si="89"/>
        <v>0</v>
      </c>
      <c r="K289" s="5">
        <f t="shared" si="90"/>
        <v>0</v>
      </c>
    </row>
    <row r="290" spans="1:11" ht="16.5" x14ac:dyDescent="0.25">
      <c r="A290" s="3">
        <f t="shared" si="94"/>
        <v>277</v>
      </c>
      <c r="B290" s="6" t="s">
        <v>236</v>
      </c>
      <c r="C290" s="14" t="s">
        <v>10</v>
      </c>
      <c r="D290" s="38">
        <v>28.424999999999997</v>
      </c>
      <c r="E290" s="38">
        <v>0</v>
      </c>
      <c r="F290" s="13"/>
      <c r="G290" s="5">
        <f t="shared" si="87"/>
        <v>0</v>
      </c>
      <c r="H290" s="13"/>
      <c r="I290" s="5">
        <f t="shared" ref="I290" si="102">+ROUND(H290*$E290,2)</f>
        <v>0</v>
      </c>
      <c r="J290" s="5">
        <f t="shared" si="89"/>
        <v>0</v>
      </c>
      <c r="K290" s="5">
        <f t="shared" si="90"/>
        <v>0</v>
      </c>
    </row>
    <row r="291" spans="1:11" ht="16.5" x14ac:dyDescent="0.25">
      <c r="A291" s="3">
        <f t="shared" si="94"/>
        <v>278</v>
      </c>
      <c r="B291" s="6" t="s">
        <v>237</v>
      </c>
      <c r="C291" s="14" t="s">
        <v>10</v>
      </c>
      <c r="D291" s="38">
        <v>29.347500000000004</v>
      </c>
      <c r="E291" s="38">
        <v>0</v>
      </c>
      <c r="F291" s="13"/>
      <c r="G291" s="5">
        <f t="shared" si="87"/>
        <v>0</v>
      </c>
      <c r="H291" s="13"/>
      <c r="I291" s="5">
        <f t="shared" ref="I291" si="103">+ROUND(H291*$E291,2)</f>
        <v>0</v>
      </c>
      <c r="J291" s="5">
        <f t="shared" si="89"/>
        <v>0</v>
      </c>
      <c r="K291" s="5">
        <f t="shared" si="90"/>
        <v>0</v>
      </c>
    </row>
    <row r="292" spans="1:11" ht="33" x14ac:dyDescent="0.25">
      <c r="A292" s="3">
        <f t="shared" si="94"/>
        <v>279</v>
      </c>
      <c r="B292" s="6" t="s">
        <v>238</v>
      </c>
      <c r="C292" s="14" t="s">
        <v>10</v>
      </c>
      <c r="D292" s="38">
        <v>23.88</v>
      </c>
      <c r="E292" s="38">
        <v>23.95</v>
      </c>
      <c r="F292" s="13">
        <v>10</v>
      </c>
      <c r="G292" s="5">
        <f t="shared" si="87"/>
        <v>239.5</v>
      </c>
      <c r="H292" s="13">
        <v>41</v>
      </c>
      <c r="I292" s="5">
        <f t="shared" ref="I292" si="104">+ROUND(H292*$E292,2)</f>
        <v>981.95</v>
      </c>
      <c r="J292" s="5">
        <f t="shared" si="89"/>
        <v>51</v>
      </c>
      <c r="K292" s="5">
        <f t="shared" si="90"/>
        <v>1221.45</v>
      </c>
    </row>
    <row r="293" spans="1:11" ht="33" x14ac:dyDescent="0.25">
      <c r="A293" s="3">
        <f t="shared" si="94"/>
        <v>280</v>
      </c>
      <c r="B293" s="6" t="s">
        <v>239</v>
      </c>
      <c r="C293" s="14" t="s">
        <v>10</v>
      </c>
      <c r="D293" s="38">
        <v>26.26</v>
      </c>
      <c r="E293" s="38">
        <v>26.34</v>
      </c>
      <c r="F293" s="13">
        <v>1</v>
      </c>
      <c r="G293" s="5">
        <f t="shared" si="87"/>
        <v>26.34</v>
      </c>
      <c r="H293" s="13">
        <v>2</v>
      </c>
      <c r="I293" s="5">
        <f t="shared" ref="I293" si="105">+ROUND(H293*$E293,2)</f>
        <v>52.68</v>
      </c>
      <c r="J293" s="5">
        <f t="shared" si="89"/>
        <v>3</v>
      </c>
      <c r="K293" s="5">
        <f t="shared" si="90"/>
        <v>79.02</v>
      </c>
    </row>
    <row r="294" spans="1:11" ht="33" x14ac:dyDescent="0.25">
      <c r="A294" s="3">
        <f t="shared" si="94"/>
        <v>281</v>
      </c>
      <c r="B294" s="6" t="s">
        <v>240</v>
      </c>
      <c r="C294" s="14" t="s">
        <v>10</v>
      </c>
      <c r="D294" s="38">
        <v>29.75</v>
      </c>
      <c r="E294" s="38">
        <v>29.84</v>
      </c>
      <c r="F294" s="13">
        <v>6</v>
      </c>
      <c r="G294" s="5">
        <f t="shared" si="87"/>
        <v>179.04</v>
      </c>
      <c r="H294" s="13">
        <v>10</v>
      </c>
      <c r="I294" s="5">
        <f t="shared" ref="I294" si="106">+ROUND(H294*$E294,2)</f>
        <v>298.39999999999998</v>
      </c>
      <c r="J294" s="5">
        <f t="shared" si="89"/>
        <v>16</v>
      </c>
      <c r="K294" s="5">
        <f t="shared" si="90"/>
        <v>477.44</v>
      </c>
    </row>
    <row r="295" spans="1:11" ht="33" x14ac:dyDescent="0.25">
      <c r="A295" s="3">
        <f t="shared" si="94"/>
        <v>282</v>
      </c>
      <c r="B295" s="6" t="s">
        <v>241</v>
      </c>
      <c r="C295" s="14" t="s">
        <v>10</v>
      </c>
      <c r="D295" s="38">
        <v>35.01</v>
      </c>
      <c r="E295" s="38">
        <v>35.119999999999997</v>
      </c>
      <c r="F295" s="13">
        <v>2</v>
      </c>
      <c r="G295" s="5">
        <f t="shared" si="87"/>
        <v>70.239999999999995</v>
      </c>
      <c r="H295" s="13"/>
      <c r="I295" s="5">
        <f t="shared" ref="I295" si="107">+ROUND(H295*$E295,2)</f>
        <v>0</v>
      </c>
      <c r="J295" s="5">
        <f t="shared" si="89"/>
        <v>2</v>
      </c>
      <c r="K295" s="5">
        <f t="shared" si="90"/>
        <v>70.239999999999995</v>
      </c>
    </row>
    <row r="296" spans="1:11" ht="33" x14ac:dyDescent="0.25">
      <c r="A296" s="3">
        <f t="shared" si="94"/>
        <v>283</v>
      </c>
      <c r="B296" s="6" t="s">
        <v>242</v>
      </c>
      <c r="C296" s="14" t="s">
        <v>10</v>
      </c>
      <c r="D296" s="38">
        <v>17.91</v>
      </c>
      <c r="E296" s="38">
        <v>0</v>
      </c>
      <c r="F296" s="13"/>
      <c r="G296" s="5">
        <f t="shared" si="87"/>
        <v>0</v>
      </c>
      <c r="H296" s="13"/>
      <c r="I296" s="5">
        <f t="shared" ref="I296" si="108">+ROUND(H296*$E296,2)</f>
        <v>0</v>
      </c>
      <c r="J296" s="5">
        <f t="shared" si="89"/>
        <v>0</v>
      </c>
      <c r="K296" s="5">
        <f t="shared" si="90"/>
        <v>0</v>
      </c>
    </row>
    <row r="297" spans="1:11" ht="33" x14ac:dyDescent="0.25">
      <c r="A297" s="3">
        <f t="shared" si="94"/>
        <v>284</v>
      </c>
      <c r="B297" s="6" t="s">
        <v>243</v>
      </c>
      <c r="C297" s="14" t="s">
        <v>10</v>
      </c>
      <c r="D297" s="38">
        <v>19.695</v>
      </c>
      <c r="E297" s="38">
        <v>0</v>
      </c>
      <c r="F297" s="13"/>
      <c r="G297" s="5">
        <f t="shared" si="87"/>
        <v>0</v>
      </c>
      <c r="H297" s="13"/>
      <c r="I297" s="5">
        <f t="shared" ref="I297" si="109">+ROUND(H297*$E297,2)</f>
        <v>0</v>
      </c>
      <c r="J297" s="5">
        <f t="shared" si="89"/>
        <v>0</v>
      </c>
      <c r="K297" s="5">
        <f t="shared" si="90"/>
        <v>0</v>
      </c>
    </row>
    <row r="298" spans="1:11" ht="33" x14ac:dyDescent="0.25">
      <c r="A298" s="3">
        <f t="shared" si="94"/>
        <v>285</v>
      </c>
      <c r="B298" s="6" t="s">
        <v>244</v>
      </c>
      <c r="C298" s="14" t="s">
        <v>10</v>
      </c>
      <c r="D298" s="38">
        <v>22.3125</v>
      </c>
      <c r="E298" s="38">
        <v>0</v>
      </c>
      <c r="F298" s="13"/>
      <c r="G298" s="5">
        <f t="shared" si="87"/>
        <v>0</v>
      </c>
      <c r="H298" s="13"/>
      <c r="I298" s="5">
        <f t="shared" ref="I298" si="110">+ROUND(H298*$E298,2)</f>
        <v>0</v>
      </c>
      <c r="J298" s="5">
        <f t="shared" si="89"/>
        <v>0</v>
      </c>
      <c r="K298" s="5">
        <f t="shared" si="90"/>
        <v>0</v>
      </c>
    </row>
    <row r="299" spans="1:11" ht="33" x14ac:dyDescent="0.25">
      <c r="A299" s="3">
        <f t="shared" si="94"/>
        <v>286</v>
      </c>
      <c r="B299" s="6" t="s">
        <v>245</v>
      </c>
      <c r="C299" s="14" t="s">
        <v>10</v>
      </c>
      <c r="D299" s="38">
        <v>26.2575</v>
      </c>
      <c r="E299" s="38">
        <v>0</v>
      </c>
      <c r="F299" s="13"/>
      <c r="G299" s="5">
        <f t="shared" si="87"/>
        <v>0</v>
      </c>
      <c r="H299" s="13"/>
      <c r="I299" s="5">
        <f t="shared" ref="I299" si="111">+ROUND(H299*$E299,2)</f>
        <v>0</v>
      </c>
      <c r="J299" s="5">
        <f t="shared" si="89"/>
        <v>0</v>
      </c>
      <c r="K299" s="5">
        <f t="shared" si="90"/>
        <v>0</v>
      </c>
    </row>
    <row r="300" spans="1:11" ht="16.5" x14ac:dyDescent="0.25">
      <c r="A300" s="3">
        <f t="shared" si="94"/>
        <v>287</v>
      </c>
      <c r="B300" s="15" t="s">
        <v>246</v>
      </c>
      <c r="C300" s="14" t="s">
        <v>10</v>
      </c>
      <c r="D300" s="38">
        <v>14.54</v>
      </c>
      <c r="E300" s="38">
        <v>14.58</v>
      </c>
      <c r="F300" s="13">
        <v>2</v>
      </c>
      <c r="G300" s="5">
        <f t="shared" si="87"/>
        <v>29.16</v>
      </c>
      <c r="H300" s="13"/>
      <c r="I300" s="5">
        <f t="shared" ref="I300" si="112">+ROUND(H300*$E300,2)</f>
        <v>0</v>
      </c>
      <c r="J300" s="5">
        <f t="shared" si="89"/>
        <v>2</v>
      </c>
      <c r="K300" s="5">
        <f t="shared" si="90"/>
        <v>29.16</v>
      </c>
    </row>
    <row r="301" spans="1:11" ht="16.5" x14ac:dyDescent="0.25">
      <c r="A301" s="3">
        <f t="shared" si="94"/>
        <v>288</v>
      </c>
      <c r="B301" s="15" t="s">
        <v>247</v>
      </c>
      <c r="C301" s="14" t="s">
        <v>10</v>
      </c>
      <c r="D301" s="38">
        <v>16.41</v>
      </c>
      <c r="E301" s="38">
        <v>16.46</v>
      </c>
      <c r="F301" s="13">
        <v>1</v>
      </c>
      <c r="G301" s="5">
        <f t="shared" si="87"/>
        <v>16.46</v>
      </c>
      <c r="H301" s="13"/>
      <c r="I301" s="5">
        <f t="shared" ref="I301" si="113">+ROUND(H301*$E301,2)</f>
        <v>0</v>
      </c>
      <c r="J301" s="5">
        <f t="shared" si="89"/>
        <v>1</v>
      </c>
      <c r="K301" s="5">
        <f t="shared" si="90"/>
        <v>16.46</v>
      </c>
    </row>
    <row r="302" spans="1:11" ht="16.5" x14ac:dyDescent="0.25">
      <c r="A302" s="3">
        <f t="shared" si="94"/>
        <v>289</v>
      </c>
      <c r="B302" s="15" t="s">
        <v>248</v>
      </c>
      <c r="C302" s="14" t="s">
        <v>10</v>
      </c>
      <c r="D302" s="38">
        <v>20.170000000000002</v>
      </c>
      <c r="E302" s="38">
        <v>20.23</v>
      </c>
      <c r="F302" s="13">
        <v>2</v>
      </c>
      <c r="G302" s="5">
        <f t="shared" si="87"/>
        <v>40.46</v>
      </c>
      <c r="H302" s="13">
        <v>21</v>
      </c>
      <c r="I302" s="5">
        <f t="shared" ref="I302" si="114">+ROUND(H302*$E302,2)</f>
        <v>424.83</v>
      </c>
      <c r="J302" s="5">
        <f t="shared" si="89"/>
        <v>23</v>
      </c>
      <c r="K302" s="5">
        <f t="shared" si="90"/>
        <v>465.29</v>
      </c>
    </row>
    <row r="303" spans="1:11" ht="16.5" x14ac:dyDescent="0.25">
      <c r="A303" s="3">
        <f t="shared" si="94"/>
        <v>290</v>
      </c>
      <c r="B303" s="15" t="s">
        <v>249</v>
      </c>
      <c r="C303" s="14" t="s">
        <v>10</v>
      </c>
      <c r="D303" s="38">
        <v>18.420000000000002</v>
      </c>
      <c r="E303" s="38">
        <v>18.48</v>
      </c>
      <c r="F303" s="13">
        <v>1</v>
      </c>
      <c r="G303" s="5">
        <f t="shared" si="87"/>
        <v>18.48</v>
      </c>
      <c r="H303" s="13">
        <v>10</v>
      </c>
      <c r="I303" s="5">
        <f t="shared" ref="I303" si="115">+ROUND(H303*$E303,2)</f>
        <v>184.8</v>
      </c>
      <c r="J303" s="5">
        <f t="shared" si="89"/>
        <v>11</v>
      </c>
      <c r="K303" s="5">
        <f t="shared" si="90"/>
        <v>203.28</v>
      </c>
    </row>
    <row r="304" spans="1:11" ht="16.5" x14ac:dyDescent="0.25">
      <c r="A304" s="3">
        <f t="shared" si="94"/>
        <v>291</v>
      </c>
      <c r="B304" s="15" t="s">
        <v>250</v>
      </c>
      <c r="C304" s="14" t="s">
        <v>10</v>
      </c>
      <c r="D304" s="38">
        <v>18.22</v>
      </c>
      <c r="E304" s="38">
        <v>0</v>
      </c>
      <c r="F304" s="13"/>
      <c r="G304" s="5">
        <f t="shared" si="87"/>
        <v>0</v>
      </c>
      <c r="H304" s="13"/>
      <c r="I304" s="5">
        <f t="shared" ref="I304" si="116">+ROUND(H304*$E304,2)</f>
        <v>0</v>
      </c>
      <c r="J304" s="5">
        <f t="shared" si="89"/>
        <v>0</v>
      </c>
      <c r="K304" s="5">
        <f t="shared" si="90"/>
        <v>0</v>
      </c>
    </row>
    <row r="305" spans="1:11" ht="16.5" x14ac:dyDescent="0.25">
      <c r="A305" s="3">
        <f t="shared" si="94"/>
        <v>292</v>
      </c>
      <c r="B305" s="15" t="s">
        <v>251</v>
      </c>
      <c r="C305" s="14" t="s">
        <v>10</v>
      </c>
      <c r="D305" s="38">
        <v>22.69</v>
      </c>
      <c r="E305" s="38">
        <v>0</v>
      </c>
      <c r="F305" s="13"/>
      <c r="G305" s="5">
        <f t="shared" si="87"/>
        <v>0</v>
      </c>
      <c r="H305" s="13"/>
      <c r="I305" s="5">
        <f t="shared" ref="I305" si="117">+ROUND(H305*$E305,2)</f>
        <v>0</v>
      </c>
      <c r="J305" s="5">
        <f t="shared" si="89"/>
        <v>0</v>
      </c>
      <c r="K305" s="5">
        <f t="shared" si="90"/>
        <v>0</v>
      </c>
    </row>
    <row r="306" spans="1:11" ht="16.5" x14ac:dyDescent="0.25">
      <c r="A306" s="3">
        <f t="shared" si="94"/>
        <v>293</v>
      </c>
      <c r="B306" s="15" t="s">
        <v>252</v>
      </c>
      <c r="C306" s="14" t="s">
        <v>10</v>
      </c>
      <c r="D306" s="38">
        <v>31.38</v>
      </c>
      <c r="E306" s="38">
        <v>0</v>
      </c>
      <c r="F306" s="13"/>
      <c r="G306" s="5">
        <f t="shared" si="87"/>
        <v>0</v>
      </c>
      <c r="H306" s="13"/>
      <c r="I306" s="5">
        <f t="shared" ref="I306" si="118">+ROUND(H306*$E306,2)</f>
        <v>0</v>
      </c>
      <c r="J306" s="5">
        <f t="shared" si="89"/>
        <v>0</v>
      </c>
      <c r="K306" s="5">
        <f t="shared" si="90"/>
        <v>0</v>
      </c>
    </row>
    <row r="307" spans="1:11" ht="16.5" x14ac:dyDescent="0.25">
      <c r="A307" s="3">
        <f t="shared" si="94"/>
        <v>294</v>
      </c>
      <c r="B307" s="15" t="s">
        <v>253</v>
      </c>
      <c r="C307" s="14" t="s">
        <v>10</v>
      </c>
      <c r="D307" s="38">
        <v>33.43</v>
      </c>
      <c r="E307" s="38">
        <v>0</v>
      </c>
      <c r="F307" s="13"/>
      <c r="G307" s="5">
        <f t="shared" si="87"/>
        <v>0</v>
      </c>
      <c r="H307" s="13"/>
      <c r="I307" s="5">
        <f t="shared" ref="I307" si="119">+ROUND(H307*$E307,2)</f>
        <v>0</v>
      </c>
      <c r="J307" s="5">
        <f t="shared" si="89"/>
        <v>0</v>
      </c>
      <c r="K307" s="5">
        <f t="shared" si="90"/>
        <v>0</v>
      </c>
    </row>
    <row r="308" spans="1:11" ht="16.5" x14ac:dyDescent="0.25">
      <c r="A308" s="3">
        <f t="shared" si="94"/>
        <v>295</v>
      </c>
      <c r="B308" s="15" t="s">
        <v>254</v>
      </c>
      <c r="C308" s="14" t="s">
        <v>10</v>
      </c>
      <c r="D308" s="38">
        <v>31.75</v>
      </c>
      <c r="E308" s="38">
        <v>0</v>
      </c>
      <c r="F308" s="13"/>
      <c r="G308" s="5">
        <f t="shared" si="87"/>
        <v>0</v>
      </c>
      <c r="H308" s="13"/>
      <c r="I308" s="5">
        <f t="shared" ref="I308" si="120">+ROUND(H308*$E308,2)</f>
        <v>0</v>
      </c>
      <c r="J308" s="5">
        <f t="shared" si="89"/>
        <v>0</v>
      </c>
      <c r="K308" s="5">
        <f t="shared" si="90"/>
        <v>0</v>
      </c>
    </row>
    <row r="309" spans="1:11" ht="16.5" x14ac:dyDescent="0.25">
      <c r="A309" s="3">
        <f t="shared" si="94"/>
        <v>296</v>
      </c>
      <c r="B309" s="15" t="s">
        <v>255</v>
      </c>
      <c r="C309" s="14" t="s">
        <v>10</v>
      </c>
      <c r="D309" s="38">
        <v>35.78</v>
      </c>
      <c r="E309" s="38">
        <v>0</v>
      </c>
      <c r="F309" s="13"/>
      <c r="G309" s="5">
        <f t="shared" si="87"/>
        <v>0</v>
      </c>
      <c r="H309" s="13"/>
      <c r="I309" s="5">
        <f t="shared" ref="I309" si="121">+ROUND(H309*$E309,2)</f>
        <v>0</v>
      </c>
      <c r="J309" s="5">
        <f t="shared" si="89"/>
        <v>0</v>
      </c>
      <c r="K309" s="5">
        <f t="shared" si="90"/>
        <v>0</v>
      </c>
    </row>
    <row r="310" spans="1:11" ht="16.5" x14ac:dyDescent="0.25">
      <c r="A310" s="3">
        <f t="shared" si="94"/>
        <v>297</v>
      </c>
      <c r="B310" s="15" t="s">
        <v>256</v>
      </c>
      <c r="C310" s="14" t="s">
        <v>10</v>
      </c>
      <c r="D310" s="38">
        <v>10.904999999999999</v>
      </c>
      <c r="E310" s="38">
        <v>10.94</v>
      </c>
      <c r="F310" s="13">
        <v>2</v>
      </c>
      <c r="G310" s="5">
        <f t="shared" si="87"/>
        <v>21.88</v>
      </c>
      <c r="H310" s="13">
        <v>29</v>
      </c>
      <c r="I310" s="5">
        <f t="shared" ref="I310" si="122">+ROUND(H310*$E310,2)</f>
        <v>317.26</v>
      </c>
      <c r="J310" s="5">
        <f t="shared" si="89"/>
        <v>31</v>
      </c>
      <c r="K310" s="5">
        <f t="shared" si="90"/>
        <v>339.14</v>
      </c>
    </row>
    <row r="311" spans="1:11" ht="16.5" x14ac:dyDescent="0.25">
      <c r="A311" s="3">
        <f t="shared" si="94"/>
        <v>298</v>
      </c>
      <c r="B311" s="15" t="s">
        <v>257</v>
      </c>
      <c r="C311" s="14" t="s">
        <v>10</v>
      </c>
      <c r="D311" s="38">
        <v>12.307500000000001</v>
      </c>
      <c r="E311" s="38">
        <v>12.34</v>
      </c>
      <c r="F311" s="13">
        <v>1</v>
      </c>
      <c r="G311" s="5">
        <f t="shared" si="87"/>
        <v>12.34</v>
      </c>
      <c r="H311" s="13">
        <v>9</v>
      </c>
      <c r="I311" s="5">
        <f t="shared" ref="I311" si="123">+ROUND(H311*$E311,2)</f>
        <v>111.06</v>
      </c>
      <c r="J311" s="5">
        <f t="shared" si="89"/>
        <v>10</v>
      </c>
      <c r="K311" s="5">
        <f t="shared" si="90"/>
        <v>123.4</v>
      </c>
    </row>
    <row r="312" spans="1:11" ht="16.5" x14ac:dyDescent="0.25">
      <c r="A312" s="3">
        <f t="shared" si="94"/>
        <v>299</v>
      </c>
      <c r="B312" s="15" t="s">
        <v>258</v>
      </c>
      <c r="C312" s="14" t="s">
        <v>10</v>
      </c>
      <c r="D312" s="38">
        <v>15.127500000000001</v>
      </c>
      <c r="E312" s="38">
        <v>15.17</v>
      </c>
      <c r="F312" s="13">
        <v>2</v>
      </c>
      <c r="G312" s="5">
        <f t="shared" si="87"/>
        <v>30.34</v>
      </c>
      <c r="H312" s="13">
        <v>6</v>
      </c>
      <c r="I312" s="5">
        <f t="shared" ref="I312" si="124">+ROUND(H312*$E312,2)</f>
        <v>91.02</v>
      </c>
      <c r="J312" s="5">
        <f t="shared" si="89"/>
        <v>8</v>
      </c>
      <c r="K312" s="5">
        <f t="shared" si="90"/>
        <v>121.36</v>
      </c>
    </row>
    <row r="313" spans="1:11" ht="16.5" x14ac:dyDescent="0.25">
      <c r="A313" s="3">
        <f t="shared" si="94"/>
        <v>300</v>
      </c>
      <c r="B313" s="15" t="s">
        <v>259</v>
      </c>
      <c r="C313" s="14" t="s">
        <v>10</v>
      </c>
      <c r="D313" s="38">
        <v>13.815000000000001</v>
      </c>
      <c r="E313" s="38">
        <v>13.86</v>
      </c>
      <c r="F313" s="13">
        <v>1</v>
      </c>
      <c r="G313" s="5">
        <f t="shared" si="87"/>
        <v>13.86</v>
      </c>
      <c r="H313" s="13">
        <v>4</v>
      </c>
      <c r="I313" s="5">
        <f t="shared" ref="I313" si="125">+ROUND(H313*$E313,2)</f>
        <v>55.44</v>
      </c>
      <c r="J313" s="5">
        <f t="shared" si="89"/>
        <v>5</v>
      </c>
      <c r="K313" s="5">
        <f t="shared" si="90"/>
        <v>69.3</v>
      </c>
    </row>
    <row r="314" spans="1:11" ht="16.5" x14ac:dyDescent="0.25">
      <c r="A314" s="3">
        <f t="shared" si="94"/>
        <v>301</v>
      </c>
      <c r="B314" s="15" t="s">
        <v>260</v>
      </c>
      <c r="C314" s="14" t="s">
        <v>10</v>
      </c>
      <c r="D314" s="38">
        <v>13.664999999999999</v>
      </c>
      <c r="E314" s="38">
        <v>0</v>
      </c>
      <c r="F314" s="13"/>
      <c r="G314" s="5">
        <f t="shared" si="87"/>
        <v>0</v>
      </c>
      <c r="H314" s="13"/>
      <c r="I314" s="5">
        <f t="shared" ref="I314" si="126">+ROUND(H314*$E314,2)</f>
        <v>0</v>
      </c>
      <c r="J314" s="5">
        <f t="shared" si="89"/>
        <v>0</v>
      </c>
      <c r="K314" s="5">
        <f t="shared" si="90"/>
        <v>0</v>
      </c>
    </row>
    <row r="315" spans="1:11" ht="16.5" x14ac:dyDescent="0.25">
      <c r="A315" s="3">
        <f t="shared" si="94"/>
        <v>302</v>
      </c>
      <c r="B315" s="15" t="s">
        <v>261</v>
      </c>
      <c r="C315" s="14" t="s">
        <v>10</v>
      </c>
      <c r="D315" s="38">
        <v>17.017500000000002</v>
      </c>
      <c r="E315" s="38">
        <v>0</v>
      </c>
      <c r="F315" s="13"/>
      <c r="G315" s="5">
        <f t="shared" si="87"/>
        <v>0</v>
      </c>
      <c r="H315" s="13"/>
      <c r="I315" s="5">
        <f t="shared" ref="I315" si="127">+ROUND(H315*$E315,2)</f>
        <v>0</v>
      </c>
      <c r="J315" s="5">
        <f t="shared" si="89"/>
        <v>0</v>
      </c>
      <c r="K315" s="5">
        <f t="shared" si="90"/>
        <v>0</v>
      </c>
    </row>
    <row r="316" spans="1:11" ht="16.5" x14ac:dyDescent="0.25">
      <c r="A316" s="3">
        <f t="shared" si="94"/>
        <v>303</v>
      </c>
      <c r="B316" s="15" t="s">
        <v>262</v>
      </c>
      <c r="C316" s="14" t="s">
        <v>10</v>
      </c>
      <c r="D316" s="38">
        <v>23.535</v>
      </c>
      <c r="E316" s="38">
        <v>0</v>
      </c>
      <c r="F316" s="13"/>
      <c r="G316" s="5">
        <f t="shared" si="87"/>
        <v>0</v>
      </c>
      <c r="H316" s="13"/>
      <c r="I316" s="5">
        <f t="shared" ref="I316" si="128">+ROUND(H316*$E316,2)</f>
        <v>0</v>
      </c>
      <c r="J316" s="5">
        <f t="shared" si="89"/>
        <v>0</v>
      </c>
      <c r="K316" s="5">
        <f t="shared" si="90"/>
        <v>0</v>
      </c>
    </row>
    <row r="317" spans="1:11" ht="16.5" x14ac:dyDescent="0.25">
      <c r="A317" s="3">
        <f t="shared" si="94"/>
        <v>304</v>
      </c>
      <c r="B317" s="15" t="s">
        <v>263</v>
      </c>
      <c r="C317" s="14" t="s">
        <v>10</v>
      </c>
      <c r="D317" s="38">
        <v>25.072499999999998</v>
      </c>
      <c r="E317" s="38">
        <v>0</v>
      </c>
      <c r="F317" s="13"/>
      <c r="G317" s="5">
        <f t="shared" si="87"/>
        <v>0</v>
      </c>
      <c r="H317" s="13"/>
      <c r="I317" s="5">
        <f t="shared" ref="I317" si="129">+ROUND(H317*$E317,2)</f>
        <v>0</v>
      </c>
      <c r="J317" s="5">
        <f t="shared" si="89"/>
        <v>0</v>
      </c>
      <c r="K317" s="5">
        <f t="shared" si="90"/>
        <v>0</v>
      </c>
    </row>
    <row r="318" spans="1:11" ht="16.5" x14ac:dyDescent="0.25">
      <c r="A318" s="3">
        <f t="shared" si="94"/>
        <v>305</v>
      </c>
      <c r="B318" s="15" t="s">
        <v>264</v>
      </c>
      <c r="C318" s="14" t="s">
        <v>10</v>
      </c>
      <c r="D318" s="38">
        <v>23.8125</v>
      </c>
      <c r="E318" s="38">
        <v>0</v>
      </c>
      <c r="F318" s="13"/>
      <c r="G318" s="5">
        <f t="shared" si="87"/>
        <v>0</v>
      </c>
      <c r="H318" s="13"/>
      <c r="I318" s="5">
        <f t="shared" ref="I318" si="130">+ROUND(H318*$E318,2)</f>
        <v>0</v>
      </c>
      <c r="J318" s="5">
        <f t="shared" si="89"/>
        <v>0</v>
      </c>
      <c r="K318" s="5">
        <f t="shared" si="90"/>
        <v>0</v>
      </c>
    </row>
    <row r="319" spans="1:11" ht="16.5" x14ac:dyDescent="0.25">
      <c r="A319" s="3">
        <f t="shared" si="94"/>
        <v>306</v>
      </c>
      <c r="B319" s="15" t="s">
        <v>265</v>
      </c>
      <c r="C319" s="14" t="s">
        <v>10</v>
      </c>
      <c r="D319" s="38">
        <v>26.835000000000001</v>
      </c>
      <c r="E319" s="38">
        <v>0</v>
      </c>
      <c r="F319" s="13"/>
      <c r="G319" s="5">
        <f t="shared" si="87"/>
        <v>0</v>
      </c>
      <c r="H319" s="13"/>
      <c r="I319" s="5">
        <f t="shared" ref="I319" si="131">+ROUND(H319*$E319,2)</f>
        <v>0</v>
      </c>
      <c r="J319" s="5">
        <f t="shared" si="89"/>
        <v>0</v>
      </c>
      <c r="K319" s="5">
        <f t="shared" si="90"/>
        <v>0</v>
      </c>
    </row>
    <row r="320" spans="1:11" ht="16.5" x14ac:dyDescent="0.25">
      <c r="A320" s="3">
        <f t="shared" si="94"/>
        <v>307</v>
      </c>
      <c r="B320" s="16" t="s">
        <v>266</v>
      </c>
      <c r="C320" s="14" t="s">
        <v>10</v>
      </c>
      <c r="D320" s="38">
        <v>20.170000000000002</v>
      </c>
      <c r="E320" s="38">
        <v>20.23</v>
      </c>
      <c r="F320" s="13">
        <f>167-12</f>
        <v>155</v>
      </c>
      <c r="G320" s="5">
        <f t="shared" si="87"/>
        <v>3135.65</v>
      </c>
      <c r="H320" s="13">
        <v>81</v>
      </c>
      <c r="I320" s="5">
        <f t="shared" ref="I320" si="132">+ROUND(H320*$E320,2)</f>
        <v>1638.63</v>
      </c>
      <c r="J320" s="5">
        <f t="shared" si="89"/>
        <v>236</v>
      </c>
      <c r="K320" s="5">
        <f t="shared" si="90"/>
        <v>4774.28</v>
      </c>
    </row>
    <row r="321" spans="1:11" ht="16.5" x14ac:dyDescent="0.25">
      <c r="A321" s="3">
        <f t="shared" si="94"/>
        <v>308</v>
      </c>
      <c r="B321" s="16" t="s">
        <v>267</v>
      </c>
      <c r="C321" s="14" t="s">
        <v>10</v>
      </c>
      <c r="D321" s="38">
        <v>19.29</v>
      </c>
      <c r="E321" s="38">
        <v>19.350000000000001</v>
      </c>
      <c r="F321" s="13">
        <f>27-1</f>
        <v>26</v>
      </c>
      <c r="G321" s="5">
        <f t="shared" si="87"/>
        <v>503.1</v>
      </c>
      <c r="H321" s="13">
        <v>7</v>
      </c>
      <c r="I321" s="5">
        <f t="shared" ref="I321" si="133">+ROUND(H321*$E321,2)</f>
        <v>135.44999999999999</v>
      </c>
      <c r="J321" s="5">
        <f t="shared" si="89"/>
        <v>33</v>
      </c>
      <c r="K321" s="5">
        <f t="shared" si="90"/>
        <v>638.54999999999995</v>
      </c>
    </row>
    <row r="322" spans="1:11" ht="16.5" x14ac:dyDescent="0.25">
      <c r="A322" s="3">
        <f t="shared" si="94"/>
        <v>309</v>
      </c>
      <c r="B322" s="16" t="s">
        <v>268</v>
      </c>
      <c r="C322" s="14" t="s">
        <v>10</v>
      </c>
      <c r="D322" s="38">
        <v>22.94</v>
      </c>
      <c r="E322" s="38">
        <v>23.01</v>
      </c>
      <c r="F322" s="13">
        <f>48-5</f>
        <v>43</v>
      </c>
      <c r="G322" s="5">
        <f t="shared" si="87"/>
        <v>989.43</v>
      </c>
      <c r="H322" s="13">
        <v>4</v>
      </c>
      <c r="I322" s="5">
        <f t="shared" ref="I322" si="134">+ROUND(H322*$E322,2)</f>
        <v>92.04</v>
      </c>
      <c r="J322" s="5">
        <f t="shared" si="89"/>
        <v>47</v>
      </c>
      <c r="K322" s="5">
        <f t="shared" si="90"/>
        <v>1081.47</v>
      </c>
    </row>
    <row r="323" spans="1:11" ht="16.5" x14ac:dyDescent="0.25">
      <c r="A323" s="3">
        <f t="shared" si="94"/>
        <v>310</v>
      </c>
      <c r="B323" s="16" t="s">
        <v>269</v>
      </c>
      <c r="C323" s="14" t="s">
        <v>10</v>
      </c>
      <c r="D323" s="38">
        <v>32.270000000000003</v>
      </c>
      <c r="E323" s="38">
        <v>32.369999999999997</v>
      </c>
      <c r="F323" s="13">
        <v>6</v>
      </c>
      <c r="G323" s="5">
        <f t="shared" si="87"/>
        <v>194.22</v>
      </c>
      <c r="H323" s="13">
        <v>15</v>
      </c>
      <c r="I323" s="5">
        <f t="shared" ref="I323" si="135">+ROUND(H323*$E323,2)</f>
        <v>485.55</v>
      </c>
      <c r="J323" s="5">
        <f t="shared" si="89"/>
        <v>21</v>
      </c>
      <c r="K323" s="5">
        <f t="shared" si="90"/>
        <v>679.77</v>
      </c>
    </row>
    <row r="324" spans="1:11" ht="16.5" x14ac:dyDescent="0.25">
      <c r="A324" s="3">
        <f t="shared" si="94"/>
        <v>311</v>
      </c>
      <c r="B324" s="16" t="s">
        <v>270</v>
      </c>
      <c r="C324" s="14" t="s">
        <v>10</v>
      </c>
      <c r="D324" s="38">
        <v>29.67</v>
      </c>
      <c r="E324" s="38">
        <v>29.76</v>
      </c>
      <c r="F324" s="13">
        <v>6</v>
      </c>
      <c r="G324" s="5">
        <f t="shared" si="87"/>
        <v>178.56</v>
      </c>
      <c r="H324" s="13">
        <v>23</v>
      </c>
      <c r="I324" s="5">
        <f t="shared" ref="I324" si="136">+ROUND(H324*$E324,2)</f>
        <v>684.48</v>
      </c>
      <c r="J324" s="5">
        <f t="shared" si="89"/>
        <v>29</v>
      </c>
      <c r="K324" s="5">
        <f t="shared" si="90"/>
        <v>863.04</v>
      </c>
    </row>
    <row r="325" spans="1:11" ht="16.5" x14ac:dyDescent="0.25">
      <c r="A325" s="3">
        <f t="shared" si="94"/>
        <v>312</v>
      </c>
      <c r="B325" s="16" t="s">
        <v>271</v>
      </c>
      <c r="C325" s="14" t="s">
        <v>10</v>
      </c>
      <c r="D325" s="38">
        <v>37.64</v>
      </c>
      <c r="E325" s="38">
        <v>37.76</v>
      </c>
      <c r="F325" s="13">
        <v>3</v>
      </c>
      <c r="G325" s="5">
        <f t="shared" si="87"/>
        <v>113.28</v>
      </c>
      <c r="H325" s="13">
        <v>1</v>
      </c>
      <c r="I325" s="5">
        <f t="shared" ref="I325" si="137">+ROUND(H325*$E325,2)</f>
        <v>37.76</v>
      </c>
      <c r="J325" s="5">
        <f t="shared" si="89"/>
        <v>4</v>
      </c>
      <c r="K325" s="5">
        <f t="shared" si="90"/>
        <v>151.04</v>
      </c>
    </row>
    <row r="326" spans="1:11" ht="16.5" x14ac:dyDescent="0.25">
      <c r="A326" s="3">
        <f t="shared" si="94"/>
        <v>313</v>
      </c>
      <c r="B326" s="16" t="s">
        <v>272</v>
      </c>
      <c r="C326" s="14" t="s">
        <v>10</v>
      </c>
      <c r="D326" s="38">
        <v>40.98</v>
      </c>
      <c r="E326" s="38">
        <v>41.1</v>
      </c>
      <c r="F326" s="13">
        <v>1</v>
      </c>
      <c r="G326" s="5">
        <f t="shared" si="87"/>
        <v>41.1</v>
      </c>
      <c r="H326" s="13"/>
      <c r="I326" s="5">
        <f t="shared" ref="I326" si="138">+ROUND(H326*$E326,2)</f>
        <v>0</v>
      </c>
      <c r="J326" s="5">
        <f t="shared" si="89"/>
        <v>1</v>
      </c>
      <c r="K326" s="5">
        <f t="shared" si="90"/>
        <v>41.1</v>
      </c>
    </row>
    <row r="327" spans="1:11" ht="16.5" x14ac:dyDescent="0.25">
      <c r="A327" s="3">
        <f t="shared" si="94"/>
        <v>314</v>
      </c>
      <c r="B327" s="16" t="s">
        <v>273</v>
      </c>
      <c r="C327" s="14" t="s">
        <v>10</v>
      </c>
      <c r="D327" s="38">
        <v>40.76</v>
      </c>
      <c r="E327" s="38">
        <v>40.880000000000003</v>
      </c>
      <c r="F327" s="13">
        <v>1</v>
      </c>
      <c r="G327" s="5">
        <f t="shared" si="87"/>
        <v>40.880000000000003</v>
      </c>
      <c r="H327" s="13"/>
      <c r="I327" s="5">
        <f t="shared" ref="I327" si="139">+ROUND(H327*$E327,2)</f>
        <v>0</v>
      </c>
      <c r="J327" s="5">
        <f t="shared" si="89"/>
        <v>1</v>
      </c>
      <c r="K327" s="5">
        <f t="shared" si="90"/>
        <v>40.880000000000003</v>
      </c>
    </row>
    <row r="328" spans="1:11" ht="16.5" x14ac:dyDescent="0.25">
      <c r="A328" s="3">
        <f t="shared" si="94"/>
        <v>315</v>
      </c>
      <c r="B328" s="16" t="s">
        <v>274</v>
      </c>
      <c r="C328" s="14" t="s">
        <v>10</v>
      </c>
      <c r="D328" s="38">
        <v>22.18</v>
      </c>
      <c r="E328" s="38">
        <v>0</v>
      </c>
      <c r="F328" s="13"/>
      <c r="G328" s="5">
        <f t="shared" si="87"/>
        <v>0</v>
      </c>
      <c r="H328" s="13"/>
      <c r="I328" s="5">
        <f t="shared" ref="I328" si="140">+ROUND(H328*$E328,2)</f>
        <v>0</v>
      </c>
      <c r="J328" s="5">
        <f t="shared" si="89"/>
        <v>0</v>
      </c>
      <c r="K328" s="5">
        <f t="shared" si="90"/>
        <v>0</v>
      </c>
    </row>
    <row r="329" spans="1:11" ht="16.5" x14ac:dyDescent="0.25">
      <c r="A329" s="3">
        <f t="shared" si="94"/>
        <v>316</v>
      </c>
      <c r="B329" s="16" t="s">
        <v>275</v>
      </c>
      <c r="C329" s="14" t="s">
        <v>10</v>
      </c>
      <c r="D329" s="38">
        <v>20.39</v>
      </c>
      <c r="E329" s="38">
        <v>0</v>
      </c>
      <c r="F329" s="13"/>
      <c r="G329" s="5">
        <f t="shared" si="87"/>
        <v>0</v>
      </c>
      <c r="H329" s="13"/>
      <c r="I329" s="5">
        <f t="shared" ref="I329" si="141">+ROUND(H329*$E329,2)</f>
        <v>0</v>
      </c>
      <c r="J329" s="5">
        <f t="shared" si="89"/>
        <v>0</v>
      </c>
      <c r="K329" s="5">
        <f t="shared" si="90"/>
        <v>0</v>
      </c>
    </row>
    <row r="330" spans="1:11" ht="16.5" x14ac:dyDescent="0.25">
      <c r="A330" s="3">
        <f t="shared" si="94"/>
        <v>317</v>
      </c>
      <c r="B330" s="16" t="s">
        <v>276</v>
      </c>
      <c r="C330" s="14" t="s">
        <v>10</v>
      </c>
      <c r="D330" s="38">
        <v>21.8</v>
      </c>
      <c r="E330" s="38">
        <v>0</v>
      </c>
      <c r="F330" s="13"/>
      <c r="G330" s="5">
        <f t="shared" si="87"/>
        <v>0</v>
      </c>
      <c r="H330" s="13"/>
      <c r="I330" s="5">
        <f t="shared" ref="I330" si="142">+ROUND(H330*$E330,2)</f>
        <v>0</v>
      </c>
      <c r="J330" s="5">
        <f t="shared" si="89"/>
        <v>0</v>
      </c>
      <c r="K330" s="5">
        <f t="shared" si="90"/>
        <v>0</v>
      </c>
    </row>
    <row r="331" spans="1:11" ht="16.5" x14ac:dyDescent="0.25">
      <c r="A331" s="3">
        <f t="shared" si="94"/>
        <v>318</v>
      </c>
      <c r="B331" s="16" t="s">
        <v>277</v>
      </c>
      <c r="C331" s="14" t="s">
        <v>10</v>
      </c>
      <c r="D331" s="38">
        <v>67.91</v>
      </c>
      <c r="E331" s="38">
        <v>0</v>
      </c>
      <c r="F331" s="13"/>
      <c r="G331" s="5">
        <f t="shared" si="87"/>
        <v>0</v>
      </c>
      <c r="H331" s="13"/>
      <c r="I331" s="5">
        <f t="shared" ref="I331" si="143">+ROUND(H331*$E331,2)</f>
        <v>0</v>
      </c>
      <c r="J331" s="5">
        <f t="shared" si="89"/>
        <v>0</v>
      </c>
      <c r="K331" s="5">
        <f t="shared" si="90"/>
        <v>0</v>
      </c>
    </row>
    <row r="332" spans="1:11" ht="16.5" x14ac:dyDescent="0.25">
      <c r="A332" s="3">
        <f t="shared" si="94"/>
        <v>319</v>
      </c>
      <c r="B332" s="16" t="s">
        <v>278</v>
      </c>
      <c r="C332" s="14" t="s">
        <v>10</v>
      </c>
      <c r="D332" s="38">
        <v>23.42</v>
      </c>
      <c r="E332" s="38">
        <v>0</v>
      </c>
      <c r="F332" s="13"/>
      <c r="G332" s="5">
        <f t="shared" si="87"/>
        <v>0</v>
      </c>
      <c r="H332" s="13"/>
      <c r="I332" s="5">
        <f t="shared" ref="I332" si="144">+ROUND(H332*$E332,2)</f>
        <v>0</v>
      </c>
      <c r="J332" s="5">
        <f t="shared" si="89"/>
        <v>0</v>
      </c>
      <c r="K332" s="5">
        <f t="shared" si="90"/>
        <v>0</v>
      </c>
    </row>
    <row r="333" spans="1:11" ht="16.5" x14ac:dyDescent="0.25">
      <c r="A333" s="3">
        <f t="shared" si="94"/>
        <v>320</v>
      </c>
      <c r="B333" s="16" t="s">
        <v>279</v>
      </c>
      <c r="C333" s="14" t="s">
        <v>10</v>
      </c>
      <c r="D333" s="38">
        <v>73.97</v>
      </c>
      <c r="E333" s="38">
        <v>0</v>
      </c>
      <c r="F333" s="13"/>
      <c r="G333" s="5">
        <f t="shared" si="87"/>
        <v>0</v>
      </c>
      <c r="H333" s="13"/>
      <c r="I333" s="5">
        <f t="shared" ref="I333" si="145">+ROUND(H333*$E333,2)</f>
        <v>0</v>
      </c>
      <c r="J333" s="5">
        <f t="shared" si="89"/>
        <v>0</v>
      </c>
      <c r="K333" s="5">
        <f t="shared" si="90"/>
        <v>0</v>
      </c>
    </row>
    <row r="334" spans="1:11" ht="16.5" x14ac:dyDescent="0.25">
      <c r="A334" s="3">
        <f t="shared" si="94"/>
        <v>321</v>
      </c>
      <c r="B334" s="16" t="s">
        <v>280</v>
      </c>
      <c r="C334" s="14" t="s">
        <v>10</v>
      </c>
      <c r="D334" s="38">
        <v>25.39</v>
      </c>
      <c r="E334" s="38">
        <v>0</v>
      </c>
      <c r="F334" s="13"/>
      <c r="G334" s="5">
        <f t="shared" si="87"/>
        <v>0</v>
      </c>
      <c r="H334" s="13"/>
      <c r="I334" s="5">
        <f t="shared" ref="I334" si="146">+ROUND(H334*$E334,2)</f>
        <v>0</v>
      </c>
      <c r="J334" s="5">
        <f t="shared" si="89"/>
        <v>0</v>
      </c>
      <c r="K334" s="5">
        <f t="shared" si="90"/>
        <v>0</v>
      </c>
    </row>
    <row r="335" spans="1:11" ht="16.5" x14ac:dyDescent="0.25">
      <c r="A335" s="3">
        <f t="shared" si="94"/>
        <v>322</v>
      </c>
      <c r="B335" s="16" t="s">
        <v>281</v>
      </c>
      <c r="C335" s="14" t="s">
        <v>10</v>
      </c>
      <c r="D335" s="38">
        <v>25.96</v>
      </c>
      <c r="E335" s="38">
        <v>0</v>
      </c>
      <c r="F335" s="13"/>
      <c r="G335" s="5">
        <f t="shared" si="87"/>
        <v>0</v>
      </c>
      <c r="H335" s="13"/>
      <c r="I335" s="5">
        <f t="shared" ref="I335" si="147">+ROUND(H335*$E335,2)</f>
        <v>0</v>
      </c>
      <c r="J335" s="5">
        <f t="shared" si="89"/>
        <v>0</v>
      </c>
      <c r="K335" s="5">
        <f t="shared" si="90"/>
        <v>0</v>
      </c>
    </row>
    <row r="336" spans="1:11" ht="16.5" x14ac:dyDescent="0.25">
      <c r="A336" s="3">
        <f t="shared" si="94"/>
        <v>323</v>
      </c>
      <c r="B336" s="16" t="s">
        <v>282</v>
      </c>
      <c r="C336" s="14" t="s">
        <v>10</v>
      </c>
      <c r="D336" s="38">
        <v>15.127500000000001</v>
      </c>
      <c r="E336" s="38">
        <v>15.17</v>
      </c>
      <c r="F336" s="13">
        <f>80-11-12</f>
        <v>57</v>
      </c>
      <c r="G336" s="5">
        <f t="shared" si="87"/>
        <v>864.69</v>
      </c>
      <c r="H336" s="13"/>
      <c r="I336" s="5">
        <f t="shared" ref="I336" si="148">+ROUND(H336*$E336,2)</f>
        <v>0</v>
      </c>
      <c r="J336" s="5">
        <f t="shared" si="89"/>
        <v>57</v>
      </c>
      <c r="K336" s="5">
        <f t="shared" si="90"/>
        <v>864.69</v>
      </c>
    </row>
    <row r="337" spans="1:11" ht="16.5" x14ac:dyDescent="0.25">
      <c r="A337" s="3">
        <f t="shared" si="94"/>
        <v>324</v>
      </c>
      <c r="B337" s="16" t="s">
        <v>283</v>
      </c>
      <c r="C337" s="14" t="s">
        <v>10</v>
      </c>
      <c r="D337" s="38">
        <v>14.467499999999999</v>
      </c>
      <c r="E337" s="38">
        <v>14.51</v>
      </c>
      <c r="F337" s="13">
        <f>20-1</f>
        <v>19</v>
      </c>
      <c r="G337" s="5">
        <f t="shared" si="87"/>
        <v>275.69</v>
      </c>
      <c r="H337" s="13"/>
      <c r="I337" s="5">
        <f t="shared" ref="I337" si="149">+ROUND(H337*$E337,2)</f>
        <v>0</v>
      </c>
      <c r="J337" s="5">
        <f t="shared" si="89"/>
        <v>19</v>
      </c>
      <c r="K337" s="5">
        <f t="shared" si="90"/>
        <v>275.69</v>
      </c>
    </row>
    <row r="338" spans="1:11" ht="16.5" x14ac:dyDescent="0.25">
      <c r="A338" s="3">
        <f t="shared" si="94"/>
        <v>325</v>
      </c>
      <c r="B338" s="16" t="s">
        <v>284</v>
      </c>
      <c r="C338" s="14" t="s">
        <v>10</v>
      </c>
      <c r="D338" s="38">
        <v>17.205000000000002</v>
      </c>
      <c r="E338" s="38">
        <v>17.260000000000002</v>
      </c>
      <c r="F338" s="13">
        <f>14-1</f>
        <v>13</v>
      </c>
      <c r="G338" s="5">
        <f t="shared" si="87"/>
        <v>224.38</v>
      </c>
      <c r="H338" s="13"/>
      <c r="I338" s="5">
        <f t="shared" ref="I338" si="150">+ROUND(H338*$E338,2)</f>
        <v>0</v>
      </c>
      <c r="J338" s="5">
        <f t="shared" si="89"/>
        <v>13</v>
      </c>
      <c r="K338" s="5">
        <f t="shared" si="90"/>
        <v>224.38</v>
      </c>
    </row>
    <row r="339" spans="1:11" ht="16.5" x14ac:dyDescent="0.25">
      <c r="A339" s="3">
        <f t="shared" si="94"/>
        <v>326</v>
      </c>
      <c r="B339" s="16" t="s">
        <v>285</v>
      </c>
      <c r="C339" s="14" t="s">
        <v>10</v>
      </c>
      <c r="D339" s="38">
        <v>24.202500000000001</v>
      </c>
      <c r="E339" s="38">
        <v>24.28</v>
      </c>
      <c r="F339" s="13">
        <f>6-1</f>
        <v>5</v>
      </c>
      <c r="G339" s="5">
        <f t="shared" si="87"/>
        <v>121.4</v>
      </c>
      <c r="H339" s="13"/>
      <c r="I339" s="5">
        <f t="shared" ref="I339" si="151">+ROUND(H339*$E339,2)</f>
        <v>0</v>
      </c>
      <c r="J339" s="5">
        <f t="shared" si="89"/>
        <v>5</v>
      </c>
      <c r="K339" s="5">
        <f t="shared" si="90"/>
        <v>121.4</v>
      </c>
    </row>
    <row r="340" spans="1:11" ht="16.5" x14ac:dyDescent="0.25">
      <c r="A340" s="3">
        <f t="shared" si="94"/>
        <v>327</v>
      </c>
      <c r="B340" s="16" t="s">
        <v>286</v>
      </c>
      <c r="C340" s="14" t="s">
        <v>10</v>
      </c>
      <c r="D340" s="38">
        <v>22.252500000000001</v>
      </c>
      <c r="E340" s="38">
        <v>22.32</v>
      </c>
      <c r="F340" s="13">
        <v>1</v>
      </c>
      <c r="G340" s="5">
        <f t="shared" si="87"/>
        <v>22.32</v>
      </c>
      <c r="H340" s="13"/>
      <c r="I340" s="5">
        <f t="shared" ref="I340" si="152">+ROUND(H340*$E340,2)</f>
        <v>0</v>
      </c>
      <c r="J340" s="5">
        <f t="shared" si="89"/>
        <v>1</v>
      </c>
      <c r="K340" s="5">
        <f t="shared" si="90"/>
        <v>22.32</v>
      </c>
    </row>
    <row r="341" spans="1:11" ht="16.5" x14ac:dyDescent="0.25">
      <c r="A341" s="3">
        <f t="shared" si="94"/>
        <v>328</v>
      </c>
      <c r="B341" s="16" t="s">
        <v>287</v>
      </c>
      <c r="C341" s="14" t="s">
        <v>10</v>
      </c>
      <c r="D341" s="38">
        <v>28.23</v>
      </c>
      <c r="E341" s="38">
        <v>28.32</v>
      </c>
      <c r="F341" s="13">
        <v>1</v>
      </c>
      <c r="G341" s="5">
        <f t="shared" si="87"/>
        <v>28.32</v>
      </c>
      <c r="H341" s="13"/>
      <c r="I341" s="5">
        <f t="shared" ref="I341" si="153">+ROUND(H341*$E341,2)</f>
        <v>0</v>
      </c>
      <c r="J341" s="5">
        <f t="shared" si="89"/>
        <v>1</v>
      </c>
      <c r="K341" s="5">
        <f t="shared" si="90"/>
        <v>28.32</v>
      </c>
    </row>
    <row r="342" spans="1:11" ht="16.5" x14ac:dyDescent="0.25">
      <c r="A342" s="3">
        <f t="shared" si="94"/>
        <v>329</v>
      </c>
      <c r="B342" s="16" t="s">
        <v>288</v>
      </c>
      <c r="C342" s="14" t="s">
        <v>10</v>
      </c>
      <c r="D342" s="38">
        <v>30.734999999999999</v>
      </c>
      <c r="E342" s="38">
        <v>30.83</v>
      </c>
      <c r="F342" s="13">
        <v>1</v>
      </c>
      <c r="G342" s="5">
        <f t="shared" si="87"/>
        <v>30.83</v>
      </c>
      <c r="H342" s="13"/>
      <c r="I342" s="5">
        <f t="shared" ref="I342" si="154">+ROUND(H342*$E342,2)</f>
        <v>0</v>
      </c>
      <c r="J342" s="5">
        <f t="shared" si="89"/>
        <v>1</v>
      </c>
      <c r="K342" s="5">
        <f t="shared" si="90"/>
        <v>30.83</v>
      </c>
    </row>
    <row r="343" spans="1:11" ht="16.5" x14ac:dyDescent="0.25">
      <c r="A343" s="3">
        <f t="shared" si="94"/>
        <v>330</v>
      </c>
      <c r="B343" s="16" t="s">
        <v>289</v>
      </c>
      <c r="C343" s="14" t="s">
        <v>10</v>
      </c>
      <c r="D343" s="38">
        <v>30.57</v>
      </c>
      <c r="E343" s="38">
        <v>30.66</v>
      </c>
      <c r="F343" s="13">
        <v>1</v>
      </c>
      <c r="G343" s="5">
        <f t="shared" ref="G343:G406" si="155">+ROUND(F343*$E343,2)</f>
        <v>30.66</v>
      </c>
      <c r="H343" s="13"/>
      <c r="I343" s="5">
        <f t="shared" ref="I343" si="156">+ROUND(H343*$E343,2)</f>
        <v>0</v>
      </c>
      <c r="J343" s="5">
        <f t="shared" ref="J343:J406" si="157">F343+H343</f>
        <v>1</v>
      </c>
      <c r="K343" s="5">
        <f t="shared" ref="K343:K406" si="158">+ROUND(J343*$E343,2)</f>
        <v>30.66</v>
      </c>
    </row>
    <row r="344" spans="1:11" ht="16.5" x14ac:dyDescent="0.25">
      <c r="A344" s="3">
        <f t="shared" si="94"/>
        <v>331</v>
      </c>
      <c r="B344" s="16" t="s">
        <v>290</v>
      </c>
      <c r="C344" s="14" t="s">
        <v>10</v>
      </c>
      <c r="D344" s="38">
        <v>16.634999999999998</v>
      </c>
      <c r="E344" s="38">
        <v>0</v>
      </c>
      <c r="F344" s="13"/>
      <c r="G344" s="5">
        <f t="shared" si="155"/>
        <v>0</v>
      </c>
      <c r="H344" s="13"/>
      <c r="I344" s="5">
        <f t="shared" ref="I344" si="159">+ROUND(H344*$E344,2)</f>
        <v>0</v>
      </c>
      <c r="J344" s="5">
        <f t="shared" si="157"/>
        <v>0</v>
      </c>
      <c r="K344" s="5">
        <f t="shared" si="158"/>
        <v>0</v>
      </c>
    </row>
    <row r="345" spans="1:11" ht="16.5" x14ac:dyDescent="0.25">
      <c r="A345" s="3">
        <f t="shared" si="94"/>
        <v>332</v>
      </c>
      <c r="B345" s="16" t="s">
        <v>291</v>
      </c>
      <c r="C345" s="14" t="s">
        <v>10</v>
      </c>
      <c r="D345" s="38">
        <v>15.2925</v>
      </c>
      <c r="E345" s="38">
        <v>0</v>
      </c>
      <c r="F345" s="13"/>
      <c r="G345" s="5">
        <f t="shared" si="155"/>
        <v>0</v>
      </c>
      <c r="H345" s="13"/>
      <c r="I345" s="5">
        <f t="shared" ref="I345" si="160">+ROUND(H345*$E345,2)</f>
        <v>0</v>
      </c>
      <c r="J345" s="5">
        <f t="shared" si="157"/>
        <v>0</v>
      </c>
      <c r="K345" s="5">
        <f t="shared" si="158"/>
        <v>0</v>
      </c>
    </row>
    <row r="346" spans="1:11" ht="16.5" x14ac:dyDescent="0.25">
      <c r="A346" s="3">
        <f t="shared" si="94"/>
        <v>333</v>
      </c>
      <c r="B346" s="16" t="s">
        <v>292</v>
      </c>
      <c r="C346" s="14" t="s">
        <v>10</v>
      </c>
      <c r="D346" s="38">
        <v>16.350000000000001</v>
      </c>
      <c r="E346" s="38">
        <v>0</v>
      </c>
      <c r="F346" s="13"/>
      <c r="G346" s="5">
        <f t="shared" si="155"/>
        <v>0</v>
      </c>
      <c r="H346" s="13"/>
      <c r="I346" s="5">
        <f t="shared" ref="I346" si="161">+ROUND(H346*$E346,2)</f>
        <v>0</v>
      </c>
      <c r="J346" s="5">
        <f t="shared" si="157"/>
        <v>0</v>
      </c>
      <c r="K346" s="5">
        <f t="shared" si="158"/>
        <v>0</v>
      </c>
    </row>
    <row r="347" spans="1:11" ht="16.5" x14ac:dyDescent="0.25">
      <c r="A347" s="3">
        <f t="shared" ref="A347:A410" si="162">+A346+1</f>
        <v>334</v>
      </c>
      <c r="B347" s="16" t="s">
        <v>293</v>
      </c>
      <c r="C347" s="14" t="s">
        <v>10</v>
      </c>
      <c r="D347" s="38">
        <v>50.932499999999997</v>
      </c>
      <c r="E347" s="38">
        <v>0</v>
      </c>
      <c r="F347" s="13"/>
      <c r="G347" s="5">
        <f t="shared" si="155"/>
        <v>0</v>
      </c>
      <c r="H347" s="13"/>
      <c r="I347" s="5">
        <f t="shared" ref="I347" si="163">+ROUND(H347*$E347,2)</f>
        <v>0</v>
      </c>
      <c r="J347" s="5">
        <f t="shared" si="157"/>
        <v>0</v>
      </c>
      <c r="K347" s="5">
        <f t="shared" si="158"/>
        <v>0</v>
      </c>
    </row>
    <row r="348" spans="1:11" ht="16.5" x14ac:dyDescent="0.25">
      <c r="A348" s="3">
        <f t="shared" si="162"/>
        <v>335</v>
      </c>
      <c r="B348" s="16" t="s">
        <v>294</v>
      </c>
      <c r="C348" s="14" t="s">
        <v>10</v>
      </c>
      <c r="D348" s="38">
        <v>17.565000000000001</v>
      </c>
      <c r="E348" s="38">
        <v>0</v>
      </c>
      <c r="F348" s="13"/>
      <c r="G348" s="5">
        <f t="shared" si="155"/>
        <v>0</v>
      </c>
      <c r="H348" s="13"/>
      <c r="I348" s="5">
        <f t="shared" ref="I348" si="164">+ROUND(H348*$E348,2)</f>
        <v>0</v>
      </c>
      <c r="J348" s="5">
        <f t="shared" si="157"/>
        <v>0</v>
      </c>
      <c r="K348" s="5">
        <f t="shared" si="158"/>
        <v>0</v>
      </c>
    </row>
    <row r="349" spans="1:11" ht="16.5" x14ac:dyDescent="0.25">
      <c r="A349" s="3">
        <f t="shared" si="162"/>
        <v>336</v>
      </c>
      <c r="B349" s="16" t="s">
        <v>295</v>
      </c>
      <c r="C349" s="14" t="s">
        <v>10</v>
      </c>
      <c r="D349" s="38">
        <v>55.477499999999999</v>
      </c>
      <c r="E349" s="38">
        <v>0</v>
      </c>
      <c r="F349" s="13"/>
      <c r="G349" s="5">
        <f t="shared" si="155"/>
        <v>0</v>
      </c>
      <c r="H349" s="13"/>
      <c r="I349" s="5">
        <f t="shared" ref="I349" si="165">+ROUND(H349*$E349,2)</f>
        <v>0</v>
      </c>
      <c r="J349" s="5">
        <f t="shared" si="157"/>
        <v>0</v>
      </c>
      <c r="K349" s="5">
        <f t="shared" si="158"/>
        <v>0</v>
      </c>
    </row>
    <row r="350" spans="1:11" ht="16.5" x14ac:dyDescent="0.25">
      <c r="A350" s="3">
        <f t="shared" si="162"/>
        <v>337</v>
      </c>
      <c r="B350" s="16" t="s">
        <v>296</v>
      </c>
      <c r="C350" s="14" t="s">
        <v>10</v>
      </c>
      <c r="D350" s="38">
        <v>19.0425</v>
      </c>
      <c r="E350" s="38">
        <v>0</v>
      </c>
      <c r="F350" s="13"/>
      <c r="G350" s="5">
        <f t="shared" si="155"/>
        <v>0</v>
      </c>
      <c r="H350" s="13"/>
      <c r="I350" s="5">
        <f t="shared" ref="I350" si="166">+ROUND(H350*$E350,2)</f>
        <v>0</v>
      </c>
      <c r="J350" s="5">
        <f t="shared" si="157"/>
        <v>0</v>
      </c>
      <c r="K350" s="5">
        <f t="shared" si="158"/>
        <v>0</v>
      </c>
    </row>
    <row r="351" spans="1:11" ht="16.5" x14ac:dyDescent="0.25">
      <c r="A351" s="3">
        <f t="shared" si="162"/>
        <v>338</v>
      </c>
      <c r="B351" s="16" t="s">
        <v>297</v>
      </c>
      <c r="C351" s="14" t="s">
        <v>10</v>
      </c>
      <c r="D351" s="38">
        <v>19.47</v>
      </c>
      <c r="E351" s="38">
        <v>0</v>
      </c>
      <c r="F351" s="13"/>
      <c r="G351" s="5">
        <f t="shared" si="155"/>
        <v>0</v>
      </c>
      <c r="H351" s="13"/>
      <c r="I351" s="5">
        <f t="shared" ref="I351" si="167">+ROUND(H351*$E351,2)</f>
        <v>0</v>
      </c>
      <c r="J351" s="5">
        <f t="shared" si="157"/>
        <v>0</v>
      </c>
      <c r="K351" s="5">
        <f t="shared" si="158"/>
        <v>0</v>
      </c>
    </row>
    <row r="352" spans="1:11" ht="16.5" x14ac:dyDescent="0.25">
      <c r="A352" s="3">
        <f t="shared" si="162"/>
        <v>339</v>
      </c>
      <c r="B352" s="6" t="s">
        <v>298</v>
      </c>
      <c r="C352" s="14" t="s">
        <v>178</v>
      </c>
      <c r="D352" s="38">
        <v>384.01</v>
      </c>
      <c r="E352" s="38">
        <v>385.2</v>
      </c>
      <c r="F352" s="37"/>
      <c r="G352" s="5">
        <f t="shared" si="155"/>
        <v>0</v>
      </c>
      <c r="H352" s="37">
        <v>0.5</v>
      </c>
      <c r="I352" s="5">
        <f t="shared" ref="I352" si="168">+ROUND(H352*$E352,2)</f>
        <v>192.6</v>
      </c>
      <c r="J352" s="5">
        <f t="shared" si="157"/>
        <v>0.5</v>
      </c>
      <c r="K352" s="5">
        <f t="shared" si="158"/>
        <v>192.6</v>
      </c>
    </row>
    <row r="353" spans="1:11" ht="16.5" x14ac:dyDescent="0.25">
      <c r="A353" s="3">
        <f t="shared" si="162"/>
        <v>340</v>
      </c>
      <c r="B353" s="6" t="s">
        <v>299</v>
      </c>
      <c r="C353" s="14" t="s">
        <v>178</v>
      </c>
      <c r="D353" s="38">
        <v>389.05</v>
      </c>
      <c r="E353" s="38">
        <v>390.26</v>
      </c>
      <c r="F353" s="37"/>
      <c r="G353" s="5">
        <f t="shared" si="155"/>
        <v>0</v>
      </c>
      <c r="H353" s="37">
        <v>3.4350000000000001</v>
      </c>
      <c r="I353" s="5">
        <f t="shared" ref="I353" si="169">+ROUND(H353*$E353,2)</f>
        <v>1340.54</v>
      </c>
      <c r="J353" s="5">
        <f t="shared" si="157"/>
        <v>3.4350000000000001</v>
      </c>
      <c r="K353" s="5">
        <f t="shared" si="158"/>
        <v>1340.54</v>
      </c>
    </row>
    <row r="354" spans="1:11" ht="16.5" x14ac:dyDescent="0.25">
      <c r="A354" s="3">
        <f t="shared" si="162"/>
        <v>341</v>
      </c>
      <c r="B354" s="6" t="s">
        <v>300</v>
      </c>
      <c r="C354" s="14" t="s">
        <v>178</v>
      </c>
      <c r="D354" s="38">
        <v>401.76</v>
      </c>
      <c r="E354" s="38">
        <v>403.01</v>
      </c>
      <c r="F354" s="13"/>
      <c r="G354" s="5">
        <f t="shared" si="155"/>
        <v>0</v>
      </c>
      <c r="H354" s="13">
        <v>18.829999999999998</v>
      </c>
      <c r="I354" s="5">
        <f t="shared" ref="I354" si="170">+ROUND(H354*$E354,2)</f>
        <v>7588.68</v>
      </c>
      <c r="J354" s="5">
        <f t="shared" si="157"/>
        <v>18.829999999999998</v>
      </c>
      <c r="K354" s="5">
        <f t="shared" si="158"/>
        <v>7588.68</v>
      </c>
    </row>
    <row r="355" spans="1:11" ht="16.5" x14ac:dyDescent="0.25">
      <c r="A355" s="3">
        <f t="shared" si="162"/>
        <v>342</v>
      </c>
      <c r="B355" s="6" t="s">
        <v>301</v>
      </c>
      <c r="C355" s="14" t="s">
        <v>178</v>
      </c>
      <c r="D355" s="38">
        <v>422.14</v>
      </c>
      <c r="E355" s="38">
        <v>0</v>
      </c>
      <c r="F355" s="13"/>
      <c r="G355" s="5">
        <f t="shared" si="155"/>
        <v>0</v>
      </c>
      <c r="H355" s="13"/>
      <c r="I355" s="5">
        <f t="shared" ref="I355" si="171">+ROUND(H355*$E355,2)</f>
        <v>0</v>
      </c>
      <c r="J355" s="5">
        <f t="shared" si="157"/>
        <v>0</v>
      </c>
      <c r="K355" s="5">
        <f t="shared" si="158"/>
        <v>0</v>
      </c>
    </row>
    <row r="356" spans="1:11" ht="16.5" x14ac:dyDescent="0.25">
      <c r="A356" s="3">
        <f t="shared" si="162"/>
        <v>343</v>
      </c>
      <c r="B356" s="6" t="s">
        <v>302</v>
      </c>
      <c r="C356" s="14" t="s">
        <v>178</v>
      </c>
      <c r="D356" s="38">
        <v>435.67</v>
      </c>
      <c r="E356" s="38">
        <v>0</v>
      </c>
      <c r="F356" s="13"/>
      <c r="G356" s="5">
        <f t="shared" si="155"/>
        <v>0</v>
      </c>
      <c r="H356" s="13"/>
      <c r="I356" s="5">
        <f t="shared" ref="I356" si="172">+ROUND(H356*$E356,2)</f>
        <v>0</v>
      </c>
      <c r="J356" s="5">
        <f t="shared" si="157"/>
        <v>0</v>
      </c>
      <c r="K356" s="5">
        <f t="shared" si="158"/>
        <v>0</v>
      </c>
    </row>
    <row r="357" spans="1:11" ht="16.5" x14ac:dyDescent="0.25">
      <c r="A357" s="3">
        <f t="shared" si="162"/>
        <v>344</v>
      </c>
      <c r="B357" s="6" t="s">
        <v>303</v>
      </c>
      <c r="C357" s="14" t="s">
        <v>178</v>
      </c>
      <c r="D357" s="38">
        <v>463.28</v>
      </c>
      <c r="E357" s="38">
        <v>464.72</v>
      </c>
      <c r="F357" s="13">
        <f>F94/1000</f>
        <v>35.924999999999997</v>
      </c>
      <c r="G357" s="5">
        <f t="shared" si="155"/>
        <v>16695.07</v>
      </c>
      <c r="H357" s="13">
        <v>35.89</v>
      </c>
      <c r="I357" s="5">
        <f t="shared" ref="I357" si="173">+ROUND(H357*$E357,2)</f>
        <v>16678.8</v>
      </c>
      <c r="J357" s="5">
        <f t="shared" si="157"/>
        <v>71.814999999999998</v>
      </c>
      <c r="K357" s="5">
        <f t="shared" si="158"/>
        <v>33373.870000000003</v>
      </c>
    </row>
    <row r="358" spans="1:11" ht="16.5" x14ac:dyDescent="0.25">
      <c r="A358" s="3">
        <f t="shared" si="162"/>
        <v>345</v>
      </c>
      <c r="B358" s="6" t="s">
        <v>304</v>
      </c>
      <c r="C358" s="14" t="s">
        <v>178</v>
      </c>
      <c r="D358" s="38">
        <v>496.43</v>
      </c>
      <c r="E358" s="38">
        <v>0</v>
      </c>
      <c r="F358" s="13"/>
      <c r="G358" s="5">
        <f t="shared" si="155"/>
        <v>0</v>
      </c>
      <c r="H358" s="13"/>
      <c r="I358" s="5">
        <f t="shared" ref="I358" si="174">+ROUND(H358*$E358,2)</f>
        <v>0</v>
      </c>
      <c r="J358" s="5">
        <f t="shared" si="157"/>
        <v>0</v>
      </c>
      <c r="K358" s="5">
        <f t="shared" si="158"/>
        <v>0</v>
      </c>
    </row>
    <row r="359" spans="1:11" ht="16.5" x14ac:dyDescent="0.25">
      <c r="A359" s="3">
        <f t="shared" si="162"/>
        <v>346</v>
      </c>
      <c r="B359" s="6" t="s">
        <v>305</v>
      </c>
      <c r="C359" s="14" t="s">
        <v>178</v>
      </c>
      <c r="D359" s="38">
        <v>499.49</v>
      </c>
      <c r="E359" s="38">
        <v>0</v>
      </c>
      <c r="F359" s="13"/>
      <c r="G359" s="5">
        <f t="shared" si="155"/>
        <v>0</v>
      </c>
      <c r="H359" s="13"/>
      <c r="I359" s="5">
        <f t="shared" ref="I359" si="175">+ROUND(H359*$E359,2)</f>
        <v>0</v>
      </c>
      <c r="J359" s="5">
        <f t="shared" si="157"/>
        <v>0</v>
      </c>
      <c r="K359" s="5">
        <f t="shared" si="158"/>
        <v>0</v>
      </c>
    </row>
    <row r="360" spans="1:11" ht="16.5" x14ac:dyDescent="0.25">
      <c r="A360" s="3">
        <f t="shared" si="162"/>
        <v>347</v>
      </c>
      <c r="B360" s="6" t="s">
        <v>306</v>
      </c>
      <c r="C360" s="14" t="s">
        <v>178</v>
      </c>
      <c r="D360" s="38">
        <v>532.29999999999995</v>
      </c>
      <c r="E360" s="38">
        <v>0</v>
      </c>
      <c r="F360" s="13"/>
      <c r="G360" s="5">
        <f t="shared" si="155"/>
        <v>0</v>
      </c>
      <c r="H360" s="13"/>
      <c r="I360" s="5">
        <f t="shared" ref="I360" si="176">+ROUND(H360*$E360,2)</f>
        <v>0</v>
      </c>
      <c r="J360" s="5">
        <f t="shared" si="157"/>
        <v>0</v>
      </c>
      <c r="K360" s="5">
        <f t="shared" si="158"/>
        <v>0</v>
      </c>
    </row>
    <row r="361" spans="1:11" ht="16.5" x14ac:dyDescent="0.25">
      <c r="A361" s="3">
        <f t="shared" si="162"/>
        <v>348</v>
      </c>
      <c r="B361" s="6" t="s">
        <v>307</v>
      </c>
      <c r="C361" s="14" t="s">
        <v>178</v>
      </c>
      <c r="D361" s="38">
        <v>192.005</v>
      </c>
      <c r="E361" s="38">
        <v>192.6</v>
      </c>
      <c r="F361" s="13">
        <v>1</v>
      </c>
      <c r="G361" s="5">
        <f t="shared" si="155"/>
        <v>192.6</v>
      </c>
      <c r="H361" s="13"/>
      <c r="I361" s="5">
        <f t="shared" ref="I361" si="177">+ROUND(H361*$E361,2)</f>
        <v>0</v>
      </c>
      <c r="J361" s="5">
        <f t="shared" si="157"/>
        <v>1</v>
      </c>
      <c r="K361" s="5">
        <f t="shared" si="158"/>
        <v>192.6</v>
      </c>
    </row>
    <row r="362" spans="1:11" ht="16.5" x14ac:dyDescent="0.25">
      <c r="A362" s="3">
        <f t="shared" si="162"/>
        <v>349</v>
      </c>
      <c r="B362" s="6" t="s">
        <v>308</v>
      </c>
      <c r="C362" s="14" t="s">
        <v>178</v>
      </c>
      <c r="D362" s="38">
        <v>194.52500000000001</v>
      </c>
      <c r="E362" s="38">
        <v>195.13</v>
      </c>
      <c r="F362" s="13">
        <v>14</v>
      </c>
      <c r="G362" s="5">
        <f t="shared" si="155"/>
        <v>2731.82</v>
      </c>
      <c r="H362" s="13"/>
      <c r="I362" s="5">
        <f t="shared" ref="I362" si="178">+ROUND(H362*$E362,2)</f>
        <v>0</v>
      </c>
      <c r="J362" s="5">
        <f t="shared" si="157"/>
        <v>14</v>
      </c>
      <c r="K362" s="5">
        <f t="shared" si="158"/>
        <v>2731.82</v>
      </c>
    </row>
    <row r="363" spans="1:11" ht="16.5" x14ac:dyDescent="0.25">
      <c r="A363" s="3">
        <f t="shared" si="162"/>
        <v>350</v>
      </c>
      <c r="B363" s="6" t="s">
        <v>309</v>
      </c>
      <c r="C363" s="14" t="s">
        <v>178</v>
      </c>
      <c r="D363" s="38">
        <v>200.88</v>
      </c>
      <c r="E363" s="38">
        <v>0</v>
      </c>
      <c r="F363" s="13"/>
      <c r="G363" s="5">
        <f t="shared" si="155"/>
        <v>0</v>
      </c>
      <c r="H363" s="13"/>
      <c r="I363" s="5">
        <f t="shared" ref="I363" si="179">+ROUND(H363*$E363,2)</f>
        <v>0</v>
      </c>
      <c r="J363" s="5">
        <f t="shared" si="157"/>
        <v>0</v>
      </c>
      <c r="K363" s="5">
        <f t="shared" si="158"/>
        <v>0</v>
      </c>
    </row>
    <row r="364" spans="1:11" ht="16.5" x14ac:dyDescent="0.25">
      <c r="A364" s="3">
        <f t="shared" si="162"/>
        <v>351</v>
      </c>
      <c r="B364" s="6" t="s">
        <v>310</v>
      </c>
      <c r="C364" s="14" t="s">
        <v>178</v>
      </c>
      <c r="D364" s="38">
        <v>211.07</v>
      </c>
      <c r="E364" s="38">
        <v>0</v>
      </c>
      <c r="F364" s="13"/>
      <c r="G364" s="5">
        <f t="shared" si="155"/>
        <v>0</v>
      </c>
      <c r="H364" s="13"/>
      <c r="I364" s="5">
        <f t="shared" ref="I364" si="180">+ROUND(H364*$E364,2)</f>
        <v>0</v>
      </c>
      <c r="J364" s="5">
        <f t="shared" si="157"/>
        <v>0</v>
      </c>
      <c r="K364" s="5">
        <f t="shared" si="158"/>
        <v>0</v>
      </c>
    </row>
    <row r="365" spans="1:11" ht="16.5" x14ac:dyDescent="0.25">
      <c r="A365" s="3">
        <f t="shared" si="162"/>
        <v>352</v>
      </c>
      <c r="B365" s="6" t="s">
        <v>311</v>
      </c>
      <c r="C365" s="14" t="s">
        <v>178</v>
      </c>
      <c r="D365" s="38">
        <v>217.83500000000001</v>
      </c>
      <c r="E365" s="38">
        <v>0</v>
      </c>
      <c r="F365" s="13"/>
      <c r="G365" s="5">
        <f t="shared" si="155"/>
        <v>0</v>
      </c>
      <c r="H365" s="13"/>
      <c r="I365" s="5">
        <f t="shared" ref="I365" si="181">+ROUND(H365*$E365,2)</f>
        <v>0</v>
      </c>
      <c r="J365" s="5">
        <f t="shared" si="157"/>
        <v>0</v>
      </c>
      <c r="K365" s="5">
        <f t="shared" si="158"/>
        <v>0</v>
      </c>
    </row>
    <row r="366" spans="1:11" ht="16.5" x14ac:dyDescent="0.25">
      <c r="A366" s="3">
        <f t="shared" si="162"/>
        <v>353</v>
      </c>
      <c r="B366" s="6" t="s">
        <v>312</v>
      </c>
      <c r="C366" s="14" t="s">
        <v>178</v>
      </c>
      <c r="D366" s="38">
        <v>231.64</v>
      </c>
      <c r="E366" s="38">
        <v>0</v>
      </c>
      <c r="F366" s="13"/>
      <c r="G366" s="5">
        <f t="shared" si="155"/>
        <v>0</v>
      </c>
      <c r="H366" s="13"/>
      <c r="I366" s="5">
        <f t="shared" ref="I366" si="182">+ROUND(H366*$E366,2)</f>
        <v>0</v>
      </c>
      <c r="J366" s="5">
        <f t="shared" si="157"/>
        <v>0</v>
      </c>
      <c r="K366" s="5">
        <f t="shared" si="158"/>
        <v>0</v>
      </c>
    </row>
    <row r="367" spans="1:11" ht="16.5" x14ac:dyDescent="0.25">
      <c r="A367" s="3">
        <f t="shared" si="162"/>
        <v>354</v>
      </c>
      <c r="B367" s="6" t="s">
        <v>313</v>
      </c>
      <c r="C367" s="14" t="s">
        <v>178</v>
      </c>
      <c r="D367" s="38">
        <v>248.215</v>
      </c>
      <c r="E367" s="38">
        <v>0</v>
      </c>
      <c r="F367" s="13"/>
      <c r="G367" s="5">
        <f t="shared" si="155"/>
        <v>0</v>
      </c>
      <c r="H367" s="13"/>
      <c r="I367" s="5">
        <f t="shared" ref="I367" si="183">+ROUND(H367*$E367,2)</f>
        <v>0</v>
      </c>
      <c r="J367" s="5">
        <f t="shared" si="157"/>
        <v>0</v>
      </c>
      <c r="K367" s="5">
        <f t="shared" si="158"/>
        <v>0</v>
      </c>
    </row>
    <row r="368" spans="1:11" ht="16.5" x14ac:dyDescent="0.25">
      <c r="A368" s="3">
        <f t="shared" si="162"/>
        <v>355</v>
      </c>
      <c r="B368" s="6" t="s">
        <v>314</v>
      </c>
      <c r="C368" s="14" t="s">
        <v>178</v>
      </c>
      <c r="D368" s="38">
        <v>249.745</v>
      </c>
      <c r="E368" s="38">
        <v>0</v>
      </c>
      <c r="F368" s="13"/>
      <c r="G368" s="5">
        <f t="shared" si="155"/>
        <v>0</v>
      </c>
      <c r="H368" s="13"/>
      <c r="I368" s="5">
        <f t="shared" ref="I368" si="184">+ROUND(H368*$E368,2)</f>
        <v>0</v>
      </c>
      <c r="J368" s="5">
        <f t="shared" si="157"/>
        <v>0</v>
      </c>
      <c r="K368" s="5">
        <f t="shared" si="158"/>
        <v>0</v>
      </c>
    </row>
    <row r="369" spans="1:11" ht="16.5" x14ac:dyDescent="0.25">
      <c r="A369" s="3">
        <f t="shared" si="162"/>
        <v>356</v>
      </c>
      <c r="B369" s="6" t="s">
        <v>315</v>
      </c>
      <c r="C369" s="14" t="s">
        <v>178</v>
      </c>
      <c r="D369" s="38">
        <v>266.14999999999998</v>
      </c>
      <c r="E369" s="38">
        <v>0</v>
      </c>
      <c r="F369" s="13"/>
      <c r="G369" s="5">
        <f t="shared" si="155"/>
        <v>0</v>
      </c>
      <c r="H369" s="13"/>
      <c r="I369" s="5">
        <f t="shared" ref="I369" si="185">+ROUND(H369*$E369,2)</f>
        <v>0</v>
      </c>
      <c r="J369" s="5">
        <f t="shared" si="157"/>
        <v>0</v>
      </c>
      <c r="K369" s="5">
        <f t="shared" si="158"/>
        <v>0</v>
      </c>
    </row>
    <row r="370" spans="1:11" ht="33" customHeight="1" x14ac:dyDescent="0.25">
      <c r="A370" s="3">
        <f t="shared" si="162"/>
        <v>357</v>
      </c>
      <c r="B370" s="6" t="s">
        <v>316</v>
      </c>
      <c r="C370" s="14" t="s">
        <v>178</v>
      </c>
      <c r="D370" s="38">
        <v>418.09</v>
      </c>
      <c r="E370" s="38">
        <v>0</v>
      </c>
      <c r="F370" s="13"/>
      <c r="G370" s="5">
        <f t="shared" si="155"/>
        <v>0</v>
      </c>
      <c r="H370" s="13"/>
      <c r="I370" s="5">
        <f t="shared" ref="I370" si="186">+ROUND(H370*$E370,2)</f>
        <v>0</v>
      </c>
      <c r="J370" s="5">
        <f t="shared" si="157"/>
        <v>0</v>
      </c>
      <c r="K370" s="5">
        <f t="shared" si="158"/>
        <v>0</v>
      </c>
    </row>
    <row r="371" spans="1:11" ht="33" customHeight="1" x14ac:dyDescent="0.25">
      <c r="A371" s="3">
        <f t="shared" si="162"/>
        <v>358</v>
      </c>
      <c r="B371" s="6" t="s">
        <v>317</v>
      </c>
      <c r="C371" s="14" t="s">
        <v>178</v>
      </c>
      <c r="D371" s="38">
        <v>418.16</v>
      </c>
      <c r="E371" s="38">
        <v>419.45</v>
      </c>
      <c r="F371" s="13">
        <f>(F101+F102)/1000</f>
        <v>2</v>
      </c>
      <c r="G371" s="5">
        <f t="shared" si="155"/>
        <v>838.9</v>
      </c>
      <c r="H371" s="13"/>
      <c r="I371" s="5">
        <f t="shared" ref="I371" si="187">+ROUND(H371*$E371,2)</f>
        <v>0</v>
      </c>
      <c r="J371" s="5">
        <f t="shared" si="157"/>
        <v>2</v>
      </c>
      <c r="K371" s="5">
        <f t="shared" si="158"/>
        <v>838.9</v>
      </c>
    </row>
    <row r="372" spans="1:11" ht="33" customHeight="1" x14ac:dyDescent="0.25">
      <c r="A372" s="3">
        <f t="shared" si="162"/>
        <v>359</v>
      </c>
      <c r="B372" s="6" t="s">
        <v>318</v>
      </c>
      <c r="C372" s="14" t="s">
        <v>178</v>
      </c>
      <c r="D372" s="38">
        <v>388.96</v>
      </c>
      <c r="E372" s="38">
        <v>0</v>
      </c>
      <c r="F372" s="13"/>
      <c r="G372" s="5">
        <f t="shared" si="155"/>
        <v>0</v>
      </c>
      <c r="H372" s="13"/>
      <c r="I372" s="5">
        <f t="shared" ref="I372" si="188">+ROUND(H372*$E372,2)</f>
        <v>0</v>
      </c>
      <c r="J372" s="5">
        <f t="shared" si="157"/>
        <v>0</v>
      </c>
      <c r="K372" s="5">
        <f t="shared" si="158"/>
        <v>0</v>
      </c>
    </row>
    <row r="373" spans="1:11" ht="33" customHeight="1" x14ac:dyDescent="0.25">
      <c r="A373" s="3">
        <f t="shared" si="162"/>
        <v>360</v>
      </c>
      <c r="B373" s="6" t="s">
        <v>319</v>
      </c>
      <c r="C373" s="14" t="s">
        <v>178</v>
      </c>
      <c r="D373" s="38">
        <v>379.2</v>
      </c>
      <c r="E373" s="38">
        <v>0</v>
      </c>
      <c r="F373" s="13"/>
      <c r="G373" s="5">
        <f t="shared" si="155"/>
        <v>0</v>
      </c>
      <c r="H373" s="13"/>
      <c r="I373" s="5">
        <f t="shared" ref="I373" si="189">+ROUND(H373*$E373,2)</f>
        <v>0</v>
      </c>
      <c r="J373" s="5">
        <f t="shared" si="157"/>
        <v>0</v>
      </c>
      <c r="K373" s="5">
        <f t="shared" si="158"/>
        <v>0</v>
      </c>
    </row>
    <row r="374" spans="1:11" ht="33" customHeight="1" x14ac:dyDescent="0.25">
      <c r="A374" s="3">
        <f t="shared" si="162"/>
        <v>361</v>
      </c>
      <c r="B374" s="6" t="s">
        <v>320</v>
      </c>
      <c r="C374" s="14" t="s">
        <v>178</v>
      </c>
      <c r="D374" s="38">
        <v>209.04499999999999</v>
      </c>
      <c r="E374" s="38">
        <v>0</v>
      </c>
      <c r="F374" s="13"/>
      <c r="G374" s="5">
        <f t="shared" si="155"/>
        <v>0</v>
      </c>
      <c r="H374" s="13"/>
      <c r="I374" s="5">
        <f t="shared" ref="I374" si="190">+ROUND(H374*$E374,2)</f>
        <v>0</v>
      </c>
      <c r="J374" s="5">
        <f t="shared" si="157"/>
        <v>0</v>
      </c>
      <c r="K374" s="5">
        <f t="shared" si="158"/>
        <v>0</v>
      </c>
    </row>
    <row r="375" spans="1:11" ht="33" customHeight="1" x14ac:dyDescent="0.25">
      <c r="A375" s="3">
        <f t="shared" si="162"/>
        <v>362</v>
      </c>
      <c r="B375" s="6" t="s">
        <v>321</v>
      </c>
      <c r="C375" s="14" t="s">
        <v>178</v>
      </c>
      <c r="D375" s="38">
        <v>209.08</v>
      </c>
      <c r="E375" s="38">
        <v>209.73</v>
      </c>
      <c r="F375" s="13">
        <v>0</v>
      </c>
      <c r="G375" s="5">
        <f t="shared" si="155"/>
        <v>0</v>
      </c>
      <c r="H375" s="13">
        <v>3.5</v>
      </c>
      <c r="I375" s="5">
        <f t="shared" ref="I375" si="191">+ROUND(H375*$E375,2)</f>
        <v>734.06</v>
      </c>
      <c r="J375" s="5">
        <f t="shared" si="157"/>
        <v>3.5</v>
      </c>
      <c r="K375" s="5">
        <f t="shared" si="158"/>
        <v>734.06</v>
      </c>
    </row>
    <row r="376" spans="1:11" ht="33" customHeight="1" x14ac:dyDescent="0.25">
      <c r="A376" s="3">
        <f t="shared" si="162"/>
        <v>363</v>
      </c>
      <c r="B376" s="6" t="s">
        <v>322</v>
      </c>
      <c r="C376" s="14" t="s">
        <v>178</v>
      </c>
      <c r="D376" s="38">
        <v>194.48</v>
      </c>
      <c r="E376" s="38">
        <v>0</v>
      </c>
      <c r="F376" s="13"/>
      <c r="G376" s="5">
        <f t="shared" si="155"/>
        <v>0</v>
      </c>
      <c r="H376" s="13"/>
      <c r="I376" s="5">
        <f t="shared" ref="I376" si="192">+ROUND(H376*$E376,2)</f>
        <v>0</v>
      </c>
      <c r="J376" s="5">
        <f t="shared" si="157"/>
        <v>0</v>
      </c>
      <c r="K376" s="5">
        <f t="shared" si="158"/>
        <v>0</v>
      </c>
    </row>
    <row r="377" spans="1:11" ht="33" customHeight="1" x14ac:dyDescent="0.25">
      <c r="A377" s="3">
        <f t="shared" si="162"/>
        <v>364</v>
      </c>
      <c r="B377" s="6" t="s">
        <v>323</v>
      </c>
      <c r="C377" s="14" t="s">
        <v>178</v>
      </c>
      <c r="D377" s="38">
        <v>189.6</v>
      </c>
      <c r="E377" s="38">
        <v>0</v>
      </c>
      <c r="F377" s="13"/>
      <c r="G377" s="5">
        <f t="shared" si="155"/>
        <v>0</v>
      </c>
      <c r="H377" s="13"/>
      <c r="I377" s="5">
        <f t="shared" ref="I377" si="193">+ROUND(H377*$E377,2)</f>
        <v>0</v>
      </c>
      <c r="J377" s="5">
        <f t="shared" si="157"/>
        <v>0</v>
      </c>
      <c r="K377" s="5">
        <f t="shared" si="158"/>
        <v>0</v>
      </c>
    </row>
    <row r="378" spans="1:11" ht="16.5" x14ac:dyDescent="0.25">
      <c r="A378" s="3">
        <f t="shared" si="162"/>
        <v>365</v>
      </c>
      <c r="B378" s="17" t="s">
        <v>397</v>
      </c>
      <c r="C378" s="4" t="s">
        <v>10</v>
      </c>
      <c r="D378" s="38">
        <v>21.38</v>
      </c>
      <c r="E378" s="38">
        <v>21.45</v>
      </c>
      <c r="F378" s="13">
        <v>10</v>
      </c>
      <c r="G378" s="5">
        <f t="shared" si="155"/>
        <v>214.5</v>
      </c>
      <c r="H378" s="13">
        <v>21</v>
      </c>
      <c r="I378" s="5">
        <f t="shared" ref="I378" si="194">+ROUND(H378*$E378,2)</f>
        <v>450.45</v>
      </c>
      <c r="J378" s="5">
        <f t="shared" si="157"/>
        <v>31</v>
      </c>
      <c r="K378" s="5">
        <f t="shared" si="158"/>
        <v>664.95</v>
      </c>
    </row>
    <row r="379" spans="1:11" ht="16.5" x14ac:dyDescent="0.25">
      <c r="A379" s="3">
        <f t="shared" si="162"/>
        <v>366</v>
      </c>
      <c r="B379" s="17" t="s">
        <v>398</v>
      </c>
      <c r="C379" s="4" t="s">
        <v>10</v>
      </c>
      <c r="D379" s="38">
        <v>38.29</v>
      </c>
      <c r="E379" s="38">
        <v>38.409999999999997</v>
      </c>
      <c r="F379" s="13">
        <v>3</v>
      </c>
      <c r="G379" s="5">
        <f t="shared" si="155"/>
        <v>115.23</v>
      </c>
      <c r="H379" s="13">
        <v>2</v>
      </c>
      <c r="I379" s="5">
        <f t="shared" ref="I379" si="195">+ROUND(H379*$E379,2)</f>
        <v>76.819999999999993</v>
      </c>
      <c r="J379" s="5">
        <f t="shared" si="157"/>
        <v>5</v>
      </c>
      <c r="K379" s="5">
        <f t="shared" si="158"/>
        <v>192.05</v>
      </c>
    </row>
    <row r="380" spans="1:11" ht="33" x14ac:dyDescent="0.25">
      <c r="A380" s="3">
        <f t="shared" si="162"/>
        <v>367</v>
      </c>
      <c r="B380" s="17" t="s">
        <v>391</v>
      </c>
      <c r="C380" s="4" t="s">
        <v>10</v>
      </c>
      <c r="D380" s="38">
        <v>106.15</v>
      </c>
      <c r="E380" s="38">
        <v>106.48</v>
      </c>
      <c r="F380" s="13">
        <v>3</v>
      </c>
      <c r="G380" s="5">
        <f t="shared" si="155"/>
        <v>319.44</v>
      </c>
      <c r="H380" s="13"/>
      <c r="I380" s="5">
        <f t="shared" ref="I380" si="196">+ROUND(H380*$E380,2)</f>
        <v>0</v>
      </c>
      <c r="J380" s="5">
        <f t="shared" si="157"/>
        <v>3</v>
      </c>
      <c r="K380" s="5">
        <f t="shared" si="158"/>
        <v>319.44</v>
      </c>
    </row>
    <row r="381" spans="1:11" ht="16.5" x14ac:dyDescent="0.25">
      <c r="A381" s="3">
        <f t="shared" si="162"/>
        <v>368</v>
      </c>
      <c r="B381" s="17" t="s">
        <v>324</v>
      </c>
      <c r="C381" s="4" t="s">
        <v>10</v>
      </c>
      <c r="D381" s="38">
        <v>21.38</v>
      </c>
      <c r="E381" s="38">
        <v>21.45</v>
      </c>
      <c r="F381" s="13">
        <v>10</v>
      </c>
      <c r="G381" s="5">
        <f t="shared" si="155"/>
        <v>214.5</v>
      </c>
      <c r="H381" s="13">
        <v>15</v>
      </c>
      <c r="I381" s="5">
        <f t="shared" ref="I381" si="197">+ROUND(H381*$E381,2)</f>
        <v>321.75</v>
      </c>
      <c r="J381" s="5">
        <f t="shared" si="157"/>
        <v>25</v>
      </c>
      <c r="K381" s="5">
        <f t="shared" si="158"/>
        <v>536.25</v>
      </c>
    </row>
    <row r="382" spans="1:11" ht="16.5" x14ac:dyDescent="0.25">
      <c r="A382" s="3">
        <f t="shared" si="162"/>
        <v>369</v>
      </c>
      <c r="B382" s="17" t="s">
        <v>325</v>
      </c>
      <c r="C382" s="4" t="s">
        <v>10</v>
      </c>
      <c r="D382" s="38">
        <v>38.29</v>
      </c>
      <c r="E382" s="38">
        <v>38.409999999999997</v>
      </c>
      <c r="F382" s="13">
        <v>3</v>
      </c>
      <c r="G382" s="5">
        <f t="shared" si="155"/>
        <v>115.23</v>
      </c>
      <c r="H382" s="13"/>
      <c r="I382" s="5">
        <f t="shared" ref="I382" si="198">+ROUND(H382*$E382,2)</f>
        <v>0</v>
      </c>
      <c r="J382" s="5">
        <f t="shared" si="157"/>
        <v>3</v>
      </c>
      <c r="K382" s="5">
        <f t="shared" si="158"/>
        <v>115.23</v>
      </c>
    </row>
    <row r="383" spans="1:11" ht="33" x14ac:dyDescent="0.25">
      <c r="A383" s="3">
        <f t="shared" si="162"/>
        <v>370</v>
      </c>
      <c r="B383" s="17" t="s">
        <v>326</v>
      </c>
      <c r="C383" s="4" t="s">
        <v>10</v>
      </c>
      <c r="D383" s="38">
        <v>106.15</v>
      </c>
      <c r="E383" s="38">
        <v>0</v>
      </c>
      <c r="F383" s="13"/>
      <c r="G383" s="5">
        <f t="shared" si="155"/>
        <v>0</v>
      </c>
      <c r="H383" s="13"/>
      <c r="I383" s="5">
        <f t="shared" ref="I383" si="199">+ROUND(H383*$E383,2)</f>
        <v>0</v>
      </c>
      <c r="J383" s="5">
        <f t="shared" si="157"/>
        <v>0</v>
      </c>
      <c r="K383" s="5">
        <f t="shared" si="158"/>
        <v>0</v>
      </c>
    </row>
    <row r="384" spans="1:11" ht="16.5" x14ac:dyDescent="0.25">
      <c r="A384" s="3">
        <f t="shared" si="162"/>
        <v>371</v>
      </c>
      <c r="B384" s="17" t="s">
        <v>393</v>
      </c>
      <c r="C384" s="4" t="s">
        <v>10</v>
      </c>
      <c r="D384" s="38">
        <v>116.9</v>
      </c>
      <c r="E384" s="38">
        <v>117.26</v>
      </c>
      <c r="F384" s="13">
        <v>1</v>
      </c>
      <c r="G384" s="5">
        <f t="shared" si="155"/>
        <v>117.26</v>
      </c>
      <c r="H384" s="13"/>
      <c r="I384" s="5">
        <f t="shared" ref="I384" si="200">+ROUND(H384*$E384,2)</f>
        <v>0</v>
      </c>
      <c r="J384" s="5">
        <f t="shared" si="157"/>
        <v>1</v>
      </c>
      <c r="K384" s="5">
        <f t="shared" si="158"/>
        <v>117.26</v>
      </c>
    </row>
    <row r="385" spans="1:11" ht="33" x14ac:dyDescent="0.25">
      <c r="A385" s="3">
        <f t="shared" si="162"/>
        <v>372</v>
      </c>
      <c r="B385" s="17" t="s">
        <v>394</v>
      </c>
      <c r="C385" s="4" t="s">
        <v>10</v>
      </c>
      <c r="D385" s="38">
        <v>117.02</v>
      </c>
      <c r="E385" s="38">
        <v>117.38</v>
      </c>
      <c r="F385" s="13">
        <v>1</v>
      </c>
      <c r="G385" s="5">
        <f t="shared" si="155"/>
        <v>117.38</v>
      </c>
      <c r="H385" s="13"/>
      <c r="I385" s="5">
        <f t="shared" ref="I385" si="201">+ROUND(H385*$E385,2)</f>
        <v>0</v>
      </c>
      <c r="J385" s="5">
        <f t="shared" si="157"/>
        <v>1</v>
      </c>
      <c r="K385" s="5">
        <f t="shared" si="158"/>
        <v>117.38</v>
      </c>
    </row>
    <row r="386" spans="1:11" ht="16.5" x14ac:dyDescent="0.25">
      <c r="A386" s="3">
        <f t="shared" si="162"/>
        <v>373</v>
      </c>
      <c r="B386" s="17" t="s">
        <v>327</v>
      </c>
      <c r="C386" s="4" t="s">
        <v>10</v>
      </c>
      <c r="D386" s="38">
        <v>23.5</v>
      </c>
      <c r="E386" s="38">
        <v>0</v>
      </c>
      <c r="F386" s="13"/>
      <c r="G386" s="5">
        <f t="shared" si="155"/>
        <v>0</v>
      </c>
      <c r="H386" s="13"/>
      <c r="I386" s="5">
        <f t="shared" ref="I386" si="202">+ROUND(H386*$E386,2)</f>
        <v>0</v>
      </c>
      <c r="J386" s="5">
        <f t="shared" si="157"/>
        <v>0</v>
      </c>
      <c r="K386" s="5">
        <f t="shared" si="158"/>
        <v>0</v>
      </c>
    </row>
    <row r="387" spans="1:11" ht="16.5" x14ac:dyDescent="0.25">
      <c r="A387" s="3">
        <f t="shared" si="162"/>
        <v>374</v>
      </c>
      <c r="B387" s="17" t="s">
        <v>328</v>
      </c>
      <c r="C387" s="4" t="s">
        <v>10</v>
      </c>
      <c r="D387" s="38">
        <v>41.58</v>
      </c>
      <c r="E387" s="38">
        <v>41.71</v>
      </c>
      <c r="F387" s="13">
        <v>3</v>
      </c>
      <c r="G387" s="5">
        <f t="shared" si="155"/>
        <v>125.13</v>
      </c>
      <c r="H387" s="13">
        <v>1</v>
      </c>
      <c r="I387" s="5">
        <f t="shared" ref="I387" si="203">+ROUND(H387*$E387,2)</f>
        <v>41.71</v>
      </c>
      <c r="J387" s="5">
        <f t="shared" si="157"/>
        <v>4</v>
      </c>
      <c r="K387" s="5">
        <f t="shared" si="158"/>
        <v>166.84</v>
      </c>
    </row>
    <row r="388" spans="1:11" ht="16.5" x14ac:dyDescent="0.25">
      <c r="A388" s="3">
        <f t="shared" si="162"/>
        <v>375</v>
      </c>
      <c r="B388" s="17" t="s">
        <v>329</v>
      </c>
      <c r="C388" s="4" t="s">
        <v>10</v>
      </c>
      <c r="D388" s="38">
        <v>23.5</v>
      </c>
      <c r="E388" s="38">
        <v>0</v>
      </c>
      <c r="F388" s="13"/>
      <c r="G388" s="5">
        <f t="shared" si="155"/>
        <v>0</v>
      </c>
      <c r="H388" s="13"/>
      <c r="I388" s="5">
        <f t="shared" ref="I388" si="204">+ROUND(H388*$E388,2)</f>
        <v>0</v>
      </c>
      <c r="J388" s="5">
        <f t="shared" si="157"/>
        <v>0</v>
      </c>
      <c r="K388" s="5">
        <f t="shared" si="158"/>
        <v>0</v>
      </c>
    </row>
    <row r="389" spans="1:11" ht="16.5" x14ac:dyDescent="0.25">
      <c r="A389" s="3">
        <f t="shared" si="162"/>
        <v>376</v>
      </c>
      <c r="B389" s="17" t="s">
        <v>330</v>
      </c>
      <c r="C389" s="4" t="s">
        <v>10</v>
      </c>
      <c r="D389" s="38">
        <v>41.58</v>
      </c>
      <c r="E389" s="38">
        <v>0</v>
      </c>
      <c r="F389" s="13"/>
      <c r="G389" s="5">
        <f t="shared" si="155"/>
        <v>0</v>
      </c>
      <c r="H389" s="13"/>
      <c r="I389" s="5">
        <f t="shared" ref="I389" si="205">+ROUND(H389*$E389,2)</f>
        <v>0</v>
      </c>
      <c r="J389" s="5">
        <f t="shared" si="157"/>
        <v>0</v>
      </c>
      <c r="K389" s="5">
        <f t="shared" si="158"/>
        <v>0</v>
      </c>
    </row>
    <row r="390" spans="1:11" ht="33" x14ac:dyDescent="0.25">
      <c r="A390" s="3">
        <f t="shared" si="162"/>
        <v>377</v>
      </c>
      <c r="B390" s="6" t="s">
        <v>331</v>
      </c>
      <c r="C390" s="4" t="s">
        <v>10</v>
      </c>
      <c r="D390" s="38">
        <v>19.190000000000001</v>
      </c>
      <c r="E390" s="38">
        <v>19.25</v>
      </c>
      <c r="F390" s="13">
        <v>7</v>
      </c>
      <c r="G390" s="5">
        <f t="shared" si="155"/>
        <v>134.75</v>
      </c>
      <c r="H390" s="13">
        <v>10</v>
      </c>
      <c r="I390" s="5">
        <f t="shared" ref="I390" si="206">+ROUND(H390*$E390,2)</f>
        <v>192.5</v>
      </c>
      <c r="J390" s="5">
        <f t="shared" si="157"/>
        <v>17</v>
      </c>
      <c r="K390" s="5">
        <f t="shared" si="158"/>
        <v>327.25</v>
      </c>
    </row>
    <row r="391" spans="1:11" ht="33" x14ac:dyDescent="0.25">
      <c r="A391" s="3">
        <f t="shared" si="162"/>
        <v>378</v>
      </c>
      <c r="B391" s="6" t="s">
        <v>332</v>
      </c>
      <c r="C391" s="4" t="s">
        <v>10</v>
      </c>
      <c r="D391" s="38">
        <v>63.55</v>
      </c>
      <c r="E391" s="38">
        <v>63.75</v>
      </c>
      <c r="F391" s="13">
        <v>4</v>
      </c>
      <c r="G391" s="5">
        <f t="shared" si="155"/>
        <v>255</v>
      </c>
      <c r="H391" s="13">
        <v>7</v>
      </c>
      <c r="I391" s="5">
        <f t="shared" ref="I391" si="207">+ROUND(H391*$E391,2)</f>
        <v>446.25</v>
      </c>
      <c r="J391" s="5">
        <f t="shared" si="157"/>
        <v>11</v>
      </c>
      <c r="K391" s="5">
        <f t="shared" si="158"/>
        <v>701.25</v>
      </c>
    </row>
    <row r="392" spans="1:11" ht="33" x14ac:dyDescent="0.25">
      <c r="A392" s="3">
        <f t="shared" si="162"/>
        <v>379</v>
      </c>
      <c r="B392" s="6" t="s">
        <v>333</v>
      </c>
      <c r="C392" s="4" t="s">
        <v>10</v>
      </c>
      <c r="D392" s="38">
        <v>127.61</v>
      </c>
      <c r="E392" s="38">
        <v>128</v>
      </c>
      <c r="F392" s="13">
        <v>3</v>
      </c>
      <c r="G392" s="5">
        <f t="shared" si="155"/>
        <v>384</v>
      </c>
      <c r="H392" s="13">
        <v>5</v>
      </c>
      <c r="I392" s="5">
        <f t="shared" ref="I392" si="208">+ROUND(H392*$E392,2)</f>
        <v>640</v>
      </c>
      <c r="J392" s="5">
        <f t="shared" si="157"/>
        <v>8</v>
      </c>
      <c r="K392" s="5">
        <f t="shared" si="158"/>
        <v>1024</v>
      </c>
    </row>
    <row r="393" spans="1:11" ht="33" x14ac:dyDescent="0.25">
      <c r="A393" s="3">
        <f t="shared" si="162"/>
        <v>380</v>
      </c>
      <c r="B393" s="6" t="s">
        <v>334</v>
      </c>
      <c r="C393" s="4" t="s">
        <v>10</v>
      </c>
      <c r="D393" s="38">
        <v>63.55</v>
      </c>
      <c r="E393" s="38">
        <v>63.75</v>
      </c>
      <c r="F393" s="13">
        <v>3</v>
      </c>
      <c r="G393" s="5">
        <f t="shared" si="155"/>
        <v>191.25</v>
      </c>
      <c r="H393" s="13">
        <v>5</v>
      </c>
      <c r="I393" s="5">
        <f t="shared" ref="I393" si="209">+ROUND(H393*$E393,2)</f>
        <v>318.75</v>
      </c>
      <c r="J393" s="5">
        <f t="shared" si="157"/>
        <v>8</v>
      </c>
      <c r="K393" s="5">
        <f t="shared" si="158"/>
        <v>510</v>
      </c>
    </row>
    <row r="394" spans="1:11" ht="33" x14ac:dyDescent="0.25">
      <c r="A394" s="3">
        <f t="shared" si="162"/>
        <v>381</v>
      </c>
      <c r="B394" s="6" t="s">
        <v>335</v>
      </c>
      <c r="C394" s="4" t="s">
        <v>10</v>
      </c>
      <c r="D394" s="38">
        <v>127.61</v>
      </c>
      <c r="E394" s="38">
        <v>128</v>
      </c>
      <c r="F394" s="13">
        <v>3</v>
      </c>
      <c r="G394" s="5">
        <f t="shared" si="155"/>
        <v>384</v>
      </c>
      <c r="H394" s="13">
        <v>7</v>
      </c>
      <c r="I394" s="5">
        <f t="shared" ref="I394" si="210">+ROUND(H394*$E394,2)</f>
        <v>896</v>
      </c>
      <c r="J394" s="5">
        <f t="shared" si="157"/>
        <v>10</v>
      </c>
      <c r="K394" s="5">
        <f t="shared" si="158"/>
        <v>1280</v>
      </c>
    </row>
    <row r="395" spans="1:11" ht="16.5" x14ac:dyDescent="0.25">
      <c r="A395" s="3">
        <f t="shared" si="162"/>
        <v>382</v>
      </c>
      <c r="B395" s="6" t="s">
        <v>336</v>
      </c>
      <c r="C395" s="4" t="s">
        <v>10</v>
      </c>
      <c r="D395" s="38">
        <v>22.19</v>
      </c>
      <c r="E395" s="38">
        <v>22.26</v>
      </c>
      <c r="F395" s="13">
        <f>F182</f>
        <v>5</v>
      </c>
      <c r="G395" s="5">
        <f t="shared" si="155"/>
        <v>111.3</v>
      </c>
      <c r="H395" s="13"/>
      <c r="I395" s="5">
        <f t="shared" ref="I395" si="211">+ROUND(H395*$E395,2)</f>
        <v>0</v>
      </c>
      <c r="J395" s="5">
        <f t="shared" si="157"/>
        <v>5</v>
      </c>
      <c r="K395" s="5">
        <f t="shared" si="158"/>
        <v>111.3</v>
      </c>
    </row>
    <row r="396" spans="1:11" ht="16.5" x14ac:dyDescent="0.25">
      <c r="A396" s="3">
        <f t="shared" si="162"/>
        <v>383</v>
      </c>
      <c r="B396" s="6" t="s">
        <v>337</v>
      </c>
      <c r="C396" s="4" t="s">
        <v>10</v>
      </c>
      <c r="D396" s="38">
        <v>23.02</v>
      </c>
      <c r="E396" s="38">
        <v>23.09</v>
      </c>
      <c r="F396" s="13"/>
      <c r="G396" s="5">
        <f t="shared" si="155"/>
        <v>0</v>
      </c>
      <c r="H396" s="13">
        <v>35</v>
      </c>
      <c r="I396" s="5">
        <f t="shared" ref="I396" si="212">+ROUND(H396*$E396,2)</f>
        <v>808.15</v>
      </c>
      <c r="J396" s="5">
        <f t="shared" si="157"/>
        <v>35</v>
      </c>
      <c r="K396" s="5">
        <f t="shared" si="158"/>
        <v>808.15</v>
      </c>
    </row>
    <row r="397" spans="1:11" ht="16.5" x14ac:dyDescent="0.25">
      <c r="A397" s="3">
        <f t="shared" si="162"/>
        <v>384</v>
      </c>
      <c r="B397" s="6" t="s">
        <v>338</v>
      </c>
      <c r="C397" s="4" t="s">
        <v>10</v>
      </c>
      <c r="D397" s="38">
        <v>25.17</v>
      </c>
      <c r="E397" s="38">
        <v>0</v>
      </c>
      <c r="F397" s="13"/>
      <c r="G397" s="5">
        <f t="shared" si="155"/>
        <v>0</v>
      </c>
      <c r="H397" s="13"/>
      <c r="I397" s="5">
        <f t="shared" ref="I397" si="213">+ROUND(H397*$E397,2)</f>
        <v>0</v>
      </c>
      <c r="J397" s="5">
        <f t="shared" si="157"/>
        <v>0</v>
      </c>
      <c r="K397" s="5">
        <f t="shared" si="158"/>
        <v>0</v>
      </c>
    </row>
    <row r="398" spans="1:11" ht="16.5" x14ac:dyDescent="0.25">
      <c r="A398" s="3">
        <f t="shared" si="162"/>
        <v>385</v>
      </c>
      <c r="B398" s="6" t="s">
        <v>339</v>
      </c>
      <c r="C398" s="4" t="s">
        <v>10</v>
      </c>
      <c r="D398" s="38">
        <v>31.85</v>
      </c>
      <c r="E398" s="38">
        <v>0</v>
      </c>
      <c r="F398" s="13"/>
      <c r="G398" s="5">
        <f t="shared" si="155"/>
        <v>0</v>
      </c>
      <c r="H398" s="13"/>
      <c r="I398" s="5">
        <f t="shared" ref="I398" si="214">+ROUND(H398*$E398,2)</f>
        <v>0</v>
      </c>
      <c r="J398" s="5">
        <f t="shared" si="157"/>
        <v>0</v>
      </c>
      <c r="K398" s="5">
        <f t="shared" si="158"/>
        <v>0</v>
      </c>
    </row>
    <row r="399" spans="1:11" ht="16.5" x14ac:dyDescent="0.25">
      <c r="A399" s="3">
        <f t="shared" si="162"/>
        <v>386</v>
      </c>
      <c r="B399" s="6" t="s">
        <v>340</v>
      </c>
      <c r="C399" s="4" t="s">
        <v>10</v>
      </c>
      <c r="D399" s="38">
        <v>16.642500000000002</v>
      </c>
      <c r="E399" s="38">
        <v>16.690000000000001</v>
      </c>
      <c r="F399" s="13">
        <v>1</v>
      </c>
      <c r="G399" s="5">
        <f t="shared" si="155"/>
        <v>16.690000000000001</v>
      </c>
      <c r="H399" s="13">
        <v>35</v>
      </c>
      <c r="I399" s="5">
        <f t="shared" ref="I399" si="215">+ROUND(H399*$E399,2)</f>
        <v>584.15</v>
      </c>
      <c r="J399" s="5">
        <f t="shared" si="157"/>
        <v>36</v>
      </c>
      <c r="K399" s="5">
        <f t="shared" si="158"/>
        <v>600.84</v>
      </c>
    </row>
    <row r="400" spans="1:11" ht="16.5" x14ac:dyDescent="0.25">
      <c r="A400" s="3">
        <f t="shared" si="162"/>
        <v>387</v>
      </c>
      <c r="B400" s="6" t="s">
        <v>341</v>
      </c>
      <c r="C400" s="4" t="s">
        <v>10</v>
      </c>
      <c r="D400" s="38">
        <v>17.265000000000001</v>
      </c>
      <c r="E400" s="38">
        <v>0</v>
      </c>
      <c r="F400" s="13"/>
      <c r="G400" s="5">
        <f t="shared" si="155"/>
        <v>0</v>
      </c>
      <c r="H400" s="13"/>
      <c r="I400" s="5">
        <f t="shared" ref="I400" si="216">+ROUND(H400*$E400,2)</f>
        <v>0</v>
      </c>
      <c r="J400" s="5">
        <f t="shared" si="157"/>
        <v>0</v>
      </c>
      <c r="K400" s="5">
        <f t="shared" si="158"/>
        <v>0</v>
      </c>
    </row>
    <row r="401" spans="1:11" ht="16.5" x14ac:dyDescent="0.25">
      <c r="A401" s="3">
        <f t="shared" si="162"/>
        <v>388</v>
      </c>
      <c r="B401" s="6" t="s">
        <v>342</v>
      </c>
      <c r="C401" s="4" t="s">
        <v>10</v>
      </c>
      <c r="D401" s="38">
        <v>18.877500000000001</v>
      </c>
      <c r="E401" s="38">
        <v>0</v>
      </c>
      <c r="F401" s="13"/>
      <c r="G401" s="5">
        <f t="shared" si="155"/>
        <v>0</v>
      </c>
      <c r="H401" s="13"/>
      <c r="I401" s="5">
        <f t="shared" ref="I401" si="217">+ROUND(H401*$E401,2)</f>
        <v>0</v>
      </c>
      <c r="J401" s="5">
        <f t="shared" si="157"/>
        <v>0</v>
      </c>
      <c r="K401" s="5">
        <f t="shared" si="158"/>
        <v>0</v>
      </c>
    </row>
    <row r="402" spans="1:11" ht="16.5" x14ac:dyDescent="0.25">
      <c r="A402" s="3">
        <f t="shared" si="162"/>
        <v>389</v>
      </c>
      <c r="B402" s="6" t="s">
        <v>343</v>
      </c>
      <c r="C402" s="4" t="s">
        <v>10</v>
      </c>
      <c r="D402" s="38">
        <v>23.887500000000003</v>
      </c>
      <c r="E402" s="38">
        <v>0</v>
      </c>
      <c r="F402" s="13"/>
      <c r="G402" s="5">
        <f t="shared" si="155"/>
        <v>0</v>
      </c>
      <c r="H402" s="13"/>
      <c r="I402" s="5">
        <f t="shared" ref="I402" si="218">+ROUND(H402*$E402,2)</f>
        <v>0</v>
      </c>
      <c r="J402" s="5">
        <f t="shared" si="157"/>
        <v>0</v>
      </c>
      <c r="K402" s="5">
        <f t="shared" si="158"/>
        <v>0</v>
      </c>
    </row>
    <row r="403" spans="1:11" ht="16.5" x14ac:dyDescent="0.25">
      <c r="A403" s="3">
        <f t="shared" si="162"/>
        <v>390</v>
      </c>
      <c r="B403" s="6" t="s">
        <v>344</v>
      </c>
      <c r="C403" s="4" t="s">
        <v>10</v>
      </c>
      <c r="D403" s="38">
        <v>9.83</v>
      </c>
      <c r="E403" s="38">
        <v>0</v>
      </c>
      <c r="F403" s="13"/>
      <c r="G403" s="5">
        <f t="shared" si="155"/>
        <v>0</v>
      </c>
      <c r="H403" s="13"/>
      <c r="I403" s="5">
        <f t="shared" ref="I403" si="219">+ROUND(H403*$E403,2)</f>
        <v>0</v>
      </c>
      <c r="J403" s="5">
        <f t="shared" si="157"/>
        <v>0</v>
      </c>
      <c r="K403" s="5">
        <f t="shared" si="158"/>
        <v>0</v>
      </c>
    </row>
    <row r="404" spans="1:11" ht="16.5" x14ac:dyDescent="0.25">
      <c r="A404" s="3">
        <f t="shared" si="162"/>
        <v>391</v>
      </c>
      <c r="B404" s="6" t="s">
        <v>345</v>
      </c>
      <c r="C404" s="4" t="s">
        <v>10</v>
      </c>
      <c r="D404" s="38">
        <v>8.6199999999999992</v>
      </c>
      <c r="E404" s="38">
        <v>0</v>
      </c>
      <c r="F404" s="13"/>
      <c r="G404" s="5">
        <f t="shared" si="155"/>
        <v>0</v>
      </c>
      <c r="H404" s="13"/>
      <c r="I404" s="5">
        <f t="shared" ref="I404" si="220">+ROUND(H404*$E404,2)</f>
        <v>0</v>
      </c>
      <c r="J404" s="5">
        <f t="shared" si="157"/>
        <v>0</v>
      </c>
      <c r="K404" s="5">
        <f t="shared" si="158"/>
        <v>0</v>
      </c>
    </row>
    <row r="405" spans="1:11" ht="16.5" x14ac:dyDescent="0.25">
      <c r="A405" s="3">
        <f t="shared" si="162"/>
        <v>392</v>
      </c>
      <c r="B405" s="6" t="s">
        <v>346</v>
      </c>
      <c r="C405" s="4" t="s">
        <v>10</v>
      </c>
      <c r="D405" s="38">
        <v>7.91</v>
      </c>
      <c r="E405" s="38">
        <v>0</v>
      </c>
      <c r="F405" s="13"/>
      <c r="G405" s="5">
        <f t="shared" si="155"/>
        <v>0</v>
      </c>
      <c r="H405" s="13"/>
      <c r="I405" s="5">
        <f t="shared" ref="I405" si="221">+ROUND(H405*$E405,2)</f>
        <v>0</v>
      </c>
      <c r="J405" s="5">
        <f t="shared" si="157"/>
        <v>0</v>
      </c>
      <c r="K405" s="5">
        <f t="shared" si="158"/>
        <v>0</v>
      </c>
    </row>
    <row r="406" spans="1:11" ht="16.5" x14ac:dyDescent="0.25">
      <c r="A406" s="3">
        <f t="shared" si="162"/>
        <v>393</v>
      </c>
      <c r="B406" s="6" t="s">
        <v>347</v>
      </c>
      <c r="C406" s="4" t="s">
        <v>10</v>
      </c>
      <c r="D406" s="38">
        <v>13.79</v>
      </c>
      <c r="E406" s="38">
        <v>0</v>
      </c>
      <c r="F406" s="13"/>
      <c r="G406" s="5">
        <f t="shared" si="155"/>
        <v>0</v>
      </c>
      <c r="H406" s="13"/>
      <c r="I406" s="5">
        <f t="shared" ref="I406" si="222">+ROUND(H406*$E406,2)</f>
        <v>0</v>
      </c>
      <c r="J406" s="5">
        <f t="shared" si="157"/>
        <v>0</v>
      </c>
      <c r="K406" s="5">
        <f t="shared" si="158"/>
        <v>0</v>
      </c>
    </row>
    <row r="407" spans="1:11" ht="16.5" x14ac:dyDescent="0.25">
      <c r="A407" s="3">
        <f t="shared" si="162"/>
        <v>394</v>
      </c>
      <c r="B407" s="6" t="s">
        <v>348</v>
      </c>
      <c r="C407" s="4" t="s">
        <v>10</v>
      </c>
      <c r="D407" s="38">
        <v>12.03</v>
      </c>
      <c r="E407" s="38">
        <v>0</v>
      </c>
      <c r="F407" s="13"/>
      <c r="G407" s="5">
        <f t="shared" ref="G407:G469" si="223">+ROUND(F407*$E407,2)</f>
        <v>0</v>
      </c>
      <c r="H407" s="13"/>
      <c r="I407" s="5">
        <f t="shared" ref="I407" si="224">+ROUND(H407*$E407,2)</f>
        <v>0</v>
      </c>
      <c r="J407" s="5">
        <f t="shared" ref="J407:J469" si="225">F407+H407</f>
        <v>0</v>
      </c>
      <c r="K407" s="5">
        <f t="shared" ref="K407:K469" si="226">+ROUND(J407*$E407,2)</f>
        <v>0</v>
      </c>
    </row>
    <row r="408" spans="1:11" ht="16.5" x14ac:dyDescent="0.25">
      <c r="A408" s="3">
        <f t="shared" si="162"/>
        <v>395</v>
      </c>
      <c r="B408" s="6" t="s">
        <v>349</v>
      </c>
      <c r="C408" s="4" t="s">
        <v>10</v>
      </c>
      <c r="D408" s="38">
        <v>12.14</v>
      </c>
      <c r="E408" s="38">
        <v>0</v>
      </c>
      <c r="F408" s="13"/>
      <c r="G408" s="5">
        <f t="shared" si="223"/>
        <v>0</v>
      </c>
      <c r="H408" s="13"/>
      <c r="I408" s="5">
        <f t="shared" ref="I408" si="227">+ROUND(H408*$E408,2)</f>
        <v>0</v>
      </c>
      <c r="J408" s="5">
        <f t="shared" si="225"/>
        <v>0</v>
      </c>
      <c r="K408" s="5">
        <f t="shared" si="226"/>
        <v>0</v>
      </c>
    </row>
    <row r="409" spans="1:11" ht="33" x14ac:dyDescent="0.25">
      <c r="A409" s="3">
        <f t="shared" si="162"/>
        <v>396</v>
      </c>
      <c r="B409" s="6" t="s">
        <v>400</v>
      </c>
      <c r="C409" s="4" t="s">
        <v>10</v>
      </c>
      <c r="D409" s="38">
        <v>16.54</v>
      </c>
      <c r="E409" s="38">
        <v>0</v>
      </c>
      <c r="F409" s="13"/>
      <c r="G409" s="5">
        <f t="shared" si="223"/>
        <v>0</v>
      </c>
      <c r="H409" s="13"/>
      <c r="I409" s="5">
        <f t="shared" ref="I409" si="228">+ROUND(H409*$E409,2)</f>
        <v>0</v>
      </c>
      <c r="J409" s="5">
        <f t="shared" si="225"/>
        <v>0</v>
      </c>
      <c r="K409" s="5">
        <f t="shared" si="226"/>
        <v>0</v>
      </c>
    </row>
    <row r="410" spans="1:11" ht="33" x14ac:dyDescent="0.25">
      <c r="A410" s="3">
        <f t="shared" si="162"/>
        <v>397</v>
      </c>
      <c r="B410" s="44" t="str">
        <f>+'[1]RESUMEN C'!D10</f>
        <v>Instalación sistema de medición (caja de policarbonato/módulo metálico con base socket + medidor + breaker de protección + acometida) - (zona rural)</v>
      </c>
      <c r="C410" s="45" t="s">
        <v>10</v>
      </c>
      <c r="D410" s="38">
        <v>28.05</v>
      </c>
      <c r="E410" s="38">
        <v>28.14</v>
      </c>
      <c r="F410" s="13"/>
      <c r="G410" s="5">
        <f t="shared" si="223"/>
        <v>0</v>
      </c>
      <c r="H410" s="13">
        <v>50</v>
      </c>
      <c r="I410" s="5">
        <f t="shared" ref="I410" si="229">+ROUND(H410*$E410,2)</f>
        <v>1407</v>
      </c>
      <c r="J410" s="5">
        <f t="shared" si="225"/>
        <v>50</v>
      </c>
      <c r="K410" s="5">
        <f t="shared" si="226"/>
        <v>1407</v>
      </c>
    </row>
    <row r="411" spans="1:11" ht="33" x14ac:dyDescent="0.25">
      <c r="A411" s="3">
        <f t="shared" ref="A411" si="230">+A410+1</f>
        <v>398</v>
      </c>
      <c r="B411" s="6" t="s">
        <v>401</v>
      </c>
      <c r="C411" s="4" t="s">
        <v>10</v>
      </c>
      <c r="D411" s="38">
        <v>22.94</v>
      </c>
      <c r="E411" s="38">
        <v>23.01</v>
      </c>
      <c r="F411" s="58">
        <v>5</v>
      </c>
      <c r="G411" s="5">
        <f t="shared" si="223"/>
        <v>115.05</v>
      </c>
      <c r="H411" s="13"/>
      <c r="I411" s="5">
        <f t="shared" ref="I411" si="231">+ROUND(H411*$E411,2)</f>
        <v>0</v>
      </c>
      <c r="J411" s="5">
        <f t="shared" si="225"/>
        <v>5</v>
      </c>
      <c r="K411" s="5">
        <f t="shared" si="226"/>
        <v>115.05</v>
      </c>
    </row>
    <row r="412" spans="1:11" ht="33" x14ac:dyDescent="0.25">
      <c r="A412" s="3">
        <f t="shared" ref="A412:A469" si="232">+A411+1</f>
        <v>399</v>
      </c>
      <c r="B412" s="6" t="s">
        <v>402</v>
      </c>
      <c r="C412" s="4" t="s">
        <v>10</v>
      </c>
      <c r="D412" s="38">
        <v>23.55</v>
      </c>
      <c r="E412" s="38">
        <v>0</v>
      </c>
      <c r="F412" s="58"/>
      <c r="G412" s="5">
        <f t="shared" si="223"/>
        <v>0</v>
      </c>
      <c r="H412" s="13"/>
      <c r="I412" s="5">
        <f t="shared" ref="I412" si="233">+ROUND(H412*$E412,2)</f>
        <v>0</v>
      </c>
      <c r="J412" s="5">
        <f t="shared" si="225"/>
        <v>0</v>
      </c>
      <c r="K412" s="5">
        <f t="shared" si="226"/>
        <v>0</v>
      </c>
    </row>
    <row r="413" spans="1:11" ht="33" x14ac:dyDescent="0.25">
      <c r="A413" s="42">
        <f t="shared" si="232"/>
        <v>400</v>
      </c>
      <c r="B413" s="44" t="str">
        <f>+'[1]RESUMEN C'!D19</f>
        <v>Reubicación sistema de medición (caja de policarbonato + medidor + breaker de protección + acometida) - (zona rural)</v>
      </c>
      <c r="C413" s="45"/>
      <c r="D413" s="38">
        <v>35.119999999999997</v>
      </c>
      <c r="E413" s="38">
        <v>0</v>
      </c>
      <c r="F413" s="58"/>
      <c r="G413" s="5">
        <f t="shared" si="223"/>
        <v>0</v>
      </c>
      <c r="H413" s="13"/>
      <c r="I413" s="5">
        <f t="shared" ref="I413" si="234">+ROUND(H413*$E413,2)</f>
        <v>0</v>
      </c>
      <c r="J413" s="5">
        <f t="shared" si="225"/>
        <v>0</v>
      </c>
      <c r="K413" s="5">
        <f t="shared" si="226"/>
        <v>0</v>
      </c>
    </row>
    <row r="414" spans="1:11" ht="33" x14ac:dyDescent="0.25">
      <c r="A414" s="42">
        <f t="shared" si="232"/>
        <v>401</v>
      </c>
      <c r="B414" s="6" t="s">
        <v>403</v>
      </c>
      <c r="C414" s="4" t="s">
        <v>10</v>
      </c>
      <c r="D414" s="38">
        <v>29.73</v>
      </c>
      <c r="E414" s="38">
        <v>29.82</v>
      </c>
      <c r="F414" s="58">
        <v>5</v>
      </c>
      <c r="G414" s="5">
        <f t="shared" si="223"/>
        <v>149.1</v>
      </c>
      <c r="H414" s="13"/>
      <c r="I414" s="5">
        <f t="shared" ref="I414" si="235">+ROUND(H414*$E414,2)</f>
        <v>0</v>
      </c>
      <c r="J414" s="5">
        <f t="shared" si="225"/>
        <v>5</v>
      </c>
      <c r="K414" s="5">
        <f t="shared" si="226"/>
        <v>149.1</v>
      </c>
    </row>
    <row r="415" spans="1:11" ht="33" x14ac:dyDescent="0.25">
      <c r="A415" s="3">
        <f t="shared" si="232"/>
        <v>402</v>
      </c>
      <c r="B415" s="18" t="s">
        <v>411</v>
      </c>
      <c r="C415" s="4" t="s">
        <v>10</v>
      </c>
      <c r="D415" s="38">
        <v>18.68</v>
      </c>
      <c r="E415" s="38">
        <v>18.739999999999998</v>
      </c>
      <c r="F415" s="58"/>
      <c r="G415" s="5">
        <f t="shared" si="223"/>
        <v>0</v>
      </c>
      <c r="H415" s="13">
        <v>100</v>
      </c>
      <c r="I415" s="5">
        <f t="shared" ref="I415" si="236">+ROUND(H415*$E415,2)</f>
        <v>1874</v>
      </c>
      <c r="J415" s="5">
        <f t="shared" si="225"/>
        <v>100</v>
      </c>
      <c r="K415" s="5">
        <f t="shared" si="226"/>
        <v>1874</v>
      </c>
    </row>
    <row r="416" spans="1:11" ht="33" x14ac:dyDescent="0.25">
      <c r="A416" s="42">
        <f t="shared" si="232"/>
        <v>403</v>
      </c>
      <c r="B416" s="46" t="str">
        <f>+'[1]RESUMEN C'!D22</f>
        <v>Cambio de sistema de medición (caja de policarbonato o base socket + medidor + breaker de protección + acometida) - (zona rural)</v>
      </c>
      <c r="C416" s="45"/>
      <c r="D416" s="38">
        <v>30.28</v>
      </c>
      <c r="E416" s="38">
        <v>0</v>
      </c>
      <c r="F416" s="58"/>
      <c r="G416" s="5">
        <f t="shared" si="223"/>
        <v>0</v>
      </c>
      <c r="H416" s="13"/>
      <c r="I416" s="5">
        <f t="shared" ref="I416" si="237">+ROUND(H416*$E416,2)</f>
        <v>0</v>
      </c>
      <c r="J416" s="5">
        <f t="shared" si="225"/>
        <v>0</v>
      </c>
      <c r="K416" s="5">
        <f t="shared" si="226"/>
        <v>0</v>
      </c>
    </row>
    <row r="417" spans="1:11" ht="48.75" customHeight="1" x14ac:dyDescent="0.25">
      <c r="A417" s="42">
        <f t="shared" si="232"/>
        <v>404</v>
      </c>
      <c r="B417" s="18" t="s">
        <v>404</v>
      </c>
      <c r="C417" s="4" t="s">
        <v>10</v>
      </c>
      <c r="D417" s="38">
        <v>25.18</v>
      </c>
      <c r="E417" s="38">
        <v>25.26</v>
      </c>
      <c r="F417" s="58">
        <v>5</v>
      </c>
      <c r="G417" s="5">
        <f t="shared" si="223"/>
        <v>126.3</v>
      </c>
      <c r="H417" s="13">
        <v>150</v>
      </c>
      <c r="I417" s="5">
        <f t="shared" ref="I417" si="238">+ROUND(H417*$E417,2)</f>
        <v>3789</v>
      </c>
      <c r="J417" s="5">
        <f t="shared" si="225"/>
        <v>155</v>
      </c>
      <c r="K417" s="5">
        <f t="shared" si="226"/>
        <v>3915.3</v>
      </c>
    </row>
    <row r="418" spans="1:11" ht="16.5" x14ac:dyDescent="0.25">
      <c r="A418" s="3">
        <f t="shared" si="232"/>
        <v>405</v>
      </c>
      <c r="B418" s="18" t="s">
        <v>405</v>
      </c>
      <c r="C418" s="4" t="s">
        <v>10</v>
      </c>
      <c r="D418" s="38">
        <v>10.14</v>
      </c>
      <c r="E418" s="38">
        <v>0</v>
      </c>
      <c r="F418" s="58"/>
      <c r="G418" s="5">
        <f t="shared" si="223"/>
        <v>0</v>
      </c>
      <c r="H418" s="13"/>
      <c r="I418" s="5">
        <f t="shared" ref="I418" si="239">+ROUND(H418*$E418,2)</f>
        <v>0</v>
      </c>
      <c r="J418" s="5">
        <f t="shared" si="225"/>
        <v>0</v>
      </c>
      <c r="K418" s="5">
        <f t="shared" si="226"/>
        <v>0</v>
      </c>
    </row>
    <row r="419" spans="1:11" ht="16.5" x14ac:dyDescent="0.25">
      <c r="A419" s="42">
        <f t="shared" si="232"/>
        <v>406</v>
      </c>
      <c r="B419" s="46" t="str">
        <f>+'[1]RESUMEN C'!D28</f>
        <v>Cambio o Instalación de acometida convencional o antifraude (zona rural)</v>
      </c>
      <c r="C419" s="45"/>
      <c r="D419" s="38">
        <v>16.989999999999998</v>
      </c>
      <c r="E419" s="38">
        <v>0</v>
      </c>
      <c r="F419" s="58"/>
      <c r="G419" s="5">
        <f t="shared" si="223"/>
        <v>0</v>
      </c>
      <c r="H419" s="13"/>
      <c r="I419" s="5">
        <f t="shared" ref="I419" si="240">+ROUND(H419*$E419,2)</f>
        <v>0</v>
      </c>
      <c r="J419" s="5">
        <f t="shared" si="225"/>
        <v>0</v>
      </c>
      <c r="K419" s="5">
        <f t="shared" si="226"/>
        <v>0</v>
      </c>
    </row>
    <row r="420" spans="1:11" ht="33" x14ac:dyDescent="0.25">
      <c r="A420" s="42">
        <f t="shared" si="232"/>
        <v>407</v>
      </c>
      <c r="B420" s="18" t="s">
        <v>406</v>
      </c>
      <c r="C420" s="4" t="s">
        <v>10</v>
      </c>
      <c r="D420" s="38">
        <v>13.92</v>
      </c>
      <c r="E420" s="38">
        <v>13.96</v>
      </c>
      <c r="F420" s="58">
        <v>5</v>
      </c>
      <c r="G420" s="5">
        <f t="shared" si="223"/>
        <v>69.8</v>
      </c>
      <c r="H420" s="13"/>
      <c r="I420" s="5">
        <f t="shared" ref="I420" si="241">+ROUND(H420*$E420,2)</f>
        <v>0</v>
      </c>
      <c r="J420" s="5">
        <f t="shared" si="225"/>
        <v>5</v>
      </c>
      <c r="K420" s="5">
        <f t="shared" si="226"/>
        <v>69.8</v>
      </c>
    </row>
    <row r="421" spans="1:11" ht="33" x14ac:dyDescent="0.25">
      <c r="A421" s="3">
        <f t="shared" si="232"/>
        <v>408</v>
      </c>
      <c r="B421" s="18" t="s">
        <v>407</v>
      </c>
      <c r="C421" s="4" t="s">
        <v>10</v>
      </c>
      <c r="D421" s="38">
        <v>10.26</v>
      </c>
      <c r="E421" s="38">
        <v>10.29</v>
      </c>
      <c r="F421" s="58">
        <v>5</v>
      </c>
      <c r="G421" s="5">
        <f t="shared" si="223"/>
        <v>51.45</v>
      </c>
      <c r="H421" s="13"/>
      <c r="I421" s="5">
        <f t="shared" ref="I421" si="242">+ROUND(H421*$E421,2)</f>
        <v>0</v>
      </c>
      <c r="J421" s="5">
        <f t="shared" si="225"/>
        <v>5</v>
      </c>
      <c r="K421" s="5">
        <f t="shared" si="226"/>
        <v>51.45</v>
      </c>
    </row>
    <row r="422" spans="1:11" ht="33" x14ac:dyDescent="0.25">
      <c r="A422" s="3">
        <f t="shared" si="232"/>
        <v>409</v>
      </c>
      <c r="B422" s="6" t="s">
        <v>412</v>
      </c>
      <c r="C422" s="4" t="s">
        <v>10</v>
      </c>
      <c r="D422" s="38">
        <v>12.94</v>
      </c>
      <c r="E422" s="38">
        <v>0</v>
      </c>
      <c r="F422" s="58"/>
      <c r="G422" s="5">
        <f t="shared" si="223"/>
        <v>0</v>
      </c>
      <c r="H422" s="13"/>
      <c r="I422" s="5">
        <f t="shared" ref="I422" si="243">+ROUND(H422*$E422,2)</f>
        <v>0</v>
      </c>
      <c r="J422" s="5">
        <f t="shared" si="225"/>
        <v>0</v>
      </c>
      <c r="K422" s="5">
        <f t="shared" si="226"/>
        <v>0</v>
      </c>
    </row>
    <row r="423" spans="1:11" ht="33" x14ac:dyDescent="0.25">
      <c r="A423" s="3">
        <f t="shared" si="232"/>
        <v>410</v>
      </c>
      <c r="B423" s="6" t="s">
        <v>413</v>
      </c>
      <c r="C423" s="4" t="s">
        <v>10</v>
      </c>
      <c r="D423" s="38">
        <v>17.489999999999998</v>
      </c>
      <c r="E423" s="38">
        <v>17.54</v>
      </c>
      <c r="F423" s="58">
        <v>5</v>
      </c>
      <c r="G423" s="5">
        <f t="shared" si="223"/>
        <v>87.7</v>
      </c>
      <c r="H423" s="13"/>
      <c r="I423" s="5">
        <f t="shared" ref="I423" si="244">+ROUND(H423*$E423,2)</f>
        <v>0</v>
      </c>
      <c r="J423" s="5">
        <f t="shared" si="225"/>
        <v>5</v>
      </c>
      <c r="K423" s="5">
        <f t="shared" si="226"/>
        <v>87.7</v>
      </c>
    </row>
    <row r="424" spans="1:11" ht="16.5" x14ac:dyDescent="0.25">
      <c r="A424" s="3">
        <f t="shared" si="232"/>
        <v>411</v>
      </c>
      <c r="B424" s="6" t="s">
        <v>350</v>
      </c>
      <c r="C424" s="4" t="s">
        <v>10</v>
      </c>
      <c r="D424" s="38">
        <v>7.6</v>
      </c>
      <c r="E424" s="38">
        <v>0</v>
      </c>
      <c r="F424" s="58"/>
      <c r="G424" s="5">
        <f t="shared" si="223"/>
        <v>0</v>
      </c>
      <c r="H424" s="13"/>
      <c r="I424" s="5">
        <f t="shared" ref="I424" si="245">+ROUND(H424*$E424,2)</f>
        <v>0</v>
      </c>
      <c r="J424" s="5">
        <f t="shared" si="225"/>
        <v>0</v>
      </c>
      <c r="K424" s="5">
        <f t="shared" si="226"/>
        <v>0</v>
      </c>
    </row>
    <row r="425" spans="1:11" ht="16.5" x14ac:dyDescent="0.25">
      <c r="A425" s="3">
        <f t="shared" si="232"/>
        <v>412</v>
      </c>
      <c r="B425" s="6" t="s">
        <v>351</v>
      </c>
      <c r="C425" s="4" t="s">
        <v>10</v>
      </c>
      <c r="D425" s="38">
        <v>13.66</v>
      </c>
      <c r="E425" s="38">
        <v>13.7</v>
      </c>
      <c r="F425" s="58">
        <v>5</v>
      </c>
      <c r="G425" s="5">
        <f t="shared" si="223"/>
        <v>68.5</v>
      </c>
      <c r="H425" s="13"/>
      <c r="I425" s="5">
        <f t="shared" ref="I425" si="246">+ROUND(H425*$E425,2)</f>
        <v>0</v>
      </c>
      <c r="J425" s="5">
        <f t="shared" si="225"/>
        <v>5</v>
      </c>
      <c r="K425" s="5">
        <f t="shared" si="226"/>
        <v>68.5</v>
      </c>
    </row>
    <row r="426" spans="1:11" ht="16.5" x14ac:dyDescent="0.25">
      <c r="A426" s="3">
        <f t="shared" si="232"/>
        <v>413</v>
      </c>
      <c r="B426" s="6" t="s">
        <v>352</v>
      </c>
      <c r="C426" s="4" t="s">
        <v>10</v>
      </c>
      <c r="D426" s="38">
        <v>9.74</v>
      </c>
      <c r="E426" s="38">
        <v>0</v>
      </c>
      <c r="F426" s="13"/>
      <c r="G426" s="5">
        <f t="shared" si="223"/>
        <v>0</v>
      </c>
      <c r="H426" s="13"/>
      <c r="I426" s="5">
        <f t="shared" ref="I426" si="247">+ROUND(H426*$E426,2)</f>
        <v>0</v>
      </c>
      <c r="J426" s="5">
        <f t="shared" si="225"/>
        <v>0</v>
      </c>
      <c r="K426" s="5">
        <f t="shared" si="226"/>
        <v>0</v>
      </c>
    </row>
    <row r="427" spans="1:11" ht="16.5" x14ac:dyDescent="0.25">
      <c r="A427" s="3">
        <f t="shared" si="232"/>
        <v>414</v>
      </c>
      <c r="B427" s="6" t="s">
        <v>410</v>
      </c>
      <c r="C427" s="4" t="s">
        <v>10</v>
      </c>
      <c r="D427" s="38">
        <v>13.34</v>
      </c>
      <c r="E427" s="38">
        <v>13.38</v>
      </c>
      <c r="F427" s="13">
        <v>5</v>
      </c>
      <c r="G427" s="5">
        <f t="shared" si="223"/>
        <v>66.900000000000006</v>
      </c>
      <c r="H427" s="13"/>
      <c r="I427" s="5">
        <f t="shared" ref="I427" si="248">+ROUND(H427*$E427,2)</f>
        <v>0</v>
      </c>
      <c r="J427" s="5">
        <f t="shared" si="225"/>
        <v>5</v>
      </c>
      <c r="K427" s="5">
        <f t="shared" si="226"/>
        <v>66.900000000000006</v>
      </c>
    </row>
    <row r="428" spans="1:11" ht="16.5" x14ac:dyDescent="0.25">
      <c r="A428" s="3">
        <f t="shared" si="232"/>
        <v>415</v>
      </c>
      <c r="B428" s="6" t="s">
        <v>445</v>
      </c>
      <c r="C428" s="4" t="s">
        <v>10</v>
      </c>
      <c r="D428" s="38">
        <v>6.62</v>
      </c>
      <c r="E428" s="38">
        <v>0</v>
      </c>
      <c r="F428" s="13"/>
      <c r="G428" s="5">
        <f t="shared" si="223"/>
        <v>0</v>
      </c>
      <c r="H428" s="13"/>
      <c r="I428" s="5">
        <f t="shared" ref="I428" si="249">+ROUND(H428*$E428,2)</f>
        <v>0</v>
      </c>
      <c r="J428" s="5">
        <f t="shared" si="225"/>
        <v>0</v>
      </c>
      <c r="K428" s="5">
        <f t="shared" si="226"/>
        <v>0</v>
      </c>
    </row>
    <row r="429" spans="1:11" ht="16.5" x14ac:dyDescent="0.25">
      <c r="A429" s="3">
        <f t="shared" si="232"/>
        <v>416</v>
      </c>
      <c r="B429" s="6" t="s">
        <v>444</v>
      </c>
      <c r="C429" s="4" t="s">
        <v>10</v>
      </c>
      <c r="D429" s="38">
        <v>9.76</v>
      </c>
      <c r="E429" s="38">
        <v>0</v>
      </c>
      <c r="F429" s="13"/>
      <c r="G429" s="5">
        <f t="shared" si="223"/>
        <v>0</v>
      </c>
      <c r="H429" s="13"/>
      <c r="I429" s="5">
        <f t="shared" ref="I429" si="250">+ROUND(H429*$E429,2)</f>
        <v>0</v>
      </c>
      <c r="J429" s="5">
        <f t="shared" si="225"/>
        <v>0</v>
      </c>
      <c r="K429" s="5">
        <f t="shared" si="226"/>
        <v>0</v>
      </c>
    </row>
    <row r="430" spans="1:11" ht="49.5" x14ac:dyDescent="0.25">
      <c r="A430" s="3">
        <f t="shared" si="232"/>
        <v>417</v>
      </c>
      <c r="B430" s="6" t="s">
        <v>408</v>
      </c>
      <c r="C430" s="4" t="s">
        <v>10</v>
      </c>
      <c r="D430" s="38">
        <v>11.07</v>
      </c>
      <c r="E430" s="38">
        <v>0</v>
      </c>
      <c r="F430" s="13"/>
      <c r="G430" s="5">
        <f t="shared" si="223"/>
        <v>0</v>
      </c>
      <c r="H430" s="13"/>
      <c r="I430" s="5">
        <f t="shared" ref="I430" si="251">+ROUND(H430*$E430,2)</f>
        <v>0</v>
      </c>
      <c r="J430" s="5">
        <f t="shared" si="225"/>
        <v>0</v>
      </c>
      <c r="K430" s="5">
        <f t="shared" si="226"/>
        <v>0</v>
      </c>
    </row>
    <row r="431" spans="1:11" ht="62.25" customHeight="1" x14ac:dyDescent="0.25">
      <c r="A431" s="3">
        <f t="shared" si="232"/>
        <v>418</v>
      </c>
      <c r="B431" s="6" t="s">
        <v>409</v>
      </c>
      <c r="C431" s="4" t="s">
        <v>10</v>
      </c>
      <c r="D431" s="38">
        <v>18.489999999999998</v>
      </c>
      <c r="E431" s="38">
        <v>18.55</v>
      </c>
      <c r="F431" s="13">
        <v>20</v>
      </c>
      <c r="G431" s="5">
        <f t="shared" si="223"/>
        <v>371</v>
      </c>
      <c r="H431" s="13">
        <v>150</v>
      </c>
      <c r="I431" s="5">
        <f t="shared" ref="I431" si="252">+ROUND(H431*$E431,2)</f>
        <v>2782.5</v>
      </c>
      <c r="J431" s="5">
        <f t="shared" si="225"/>
        <v>170</v>
      </c>
      <c r="K431" s="5">
        <f t="shared" si="226"/>
        <v>3153.5</v>
      </c>
    </row>
    <row r="432" spans="1:11" ht="16.5" x14ac:dyDescent="0.25">
      <c r="A432" s="3">
        <f t="shared" si="232"/>
        <v>419</v>
      </c>
      <c r="B432" s="6" t="s">
        <v>399</v>
      </c>
      <c r="C432" s="4" t="s">
        <v>10</v>
      </c>
      <c r="D432" s="38">
        <v>0.6</v>
      </c>
      <c r="E432" s="38">
        <v>0.6</v>
      </c>
      <c r="F432" s="13">
        <v>20</v>
      </c>
      <c r="G432" s="5">
        <f t="shared" si="223"/>
        <v>12</v>
      </c>
      <c r="H432" s="13">
        <v>150</v>
      </c>
      <c r="I432" s="5">
        <f t="shared" ref="I432" si="253">+ROUND(H432*$E432,2)</f>
        <v>90</v>
      </c>
      <c r="J432" s="5">
        <f t="shared" si="225"/>
        <v>170</v>
      </c>
      <c r="K432" s="5">
        <f t="shared" si="226"/>
        <v>102</v>
      </c>
    </row>
    <row r="433" spans="1:11" ht="16.5" x14ac:dyDescent="0.25">
      <c r="A433" s="3">
        <f t="shared" si="232"/>
        <v>420</v>
      </c>
      <c r="B433" s="6" t="s">
        <v>414</v>
      </c>
      <c r="C433" s="4" t="s">
        <v>10</v>
      </c>
      <c r="D433" s="38">
        <v>1.1801600000000001</v>
      </c>
      <c r="E433" s="38">
        <v>0</v>
      </c>
      <c r="F433" s="13">
        <v>0</v>
      </c>
      <c r="G433" s="5">
        <f t="shared" si="223"/>
        <v>0</v>
      </c>
      <c r="H433" s="13"/>
      <c r="I433" s="5">
        <f t="shared" ref="I433" si="254">+ROUND(H433*$E433,2)</f>
        <v>0</v>
      </c>
      <c r="J433" s="5">
        <f t="shared" si="225"/>
        <v>0</v>
      </c>
      <c r="K433" s="5">
        <f t="shared" si="226"/>
        <v>0</v>
      </c>
    </row>
    <row r="434" spans="1:11" ht="16.5" x14ac:dyDescent="0.25">
      <c r="A434" s="3">
        <f t="shared" si="232"/>
        <v>421</v>
      </c>
      <c r="B434" s="6" t="s">
        <v>482</v>
      </c>
      <c r="C434" s="4" t="s">
        <v>10</v>
      </c>
      <c r="D434" s="57">
        <v>19.510000000000002</v>
      </c>
      <c r="E434" s="57">
        <v>0</v>
      </c>
      <c r="F434" s="13"/>
      <c r="G434" s="5">
        <f t="shared" si="223"/>
        <v>0</v>
      </c>
      <c r="H434" s="13"/>
      <c r="I434" s="5">
        <f t="shared" ref="I434" si="255">+ROUND(H434*$E434,2)</f>
        <v>0</v>
      </c>
      <c r="J434" s="5">
        <f t="shared" si="225"/>
        <v>0</v>
      </c>
      <c r="K434" s="5">
        <f t="shared" si="226"/>
        <v>0</v>
      </c>
    </row>
    <row r="435" spans="1:11" ht="16.5" x14ac:dyDescent="0.25">
      <c r="A435" s="3">
        <f t="shared" si="232"/>
        <v>422</v>
      </c>
      <c r="B435" s="6" t="s">
        <v>483</v>
      </c>
      <c r="C435" s="4" t="s">
        <v>10</v>
      </c>
      <c r="D435" s="57">
        <v>21.84</v>
      </c>
      <c r="E435" s="57">
        <v>21.91</v>
      </c>
      <c r="F435" s="13">
        <v>1</v>
      </c>
      <c r="G435" s="5">
        <f t="shared" si="223"/>
        <v>21.91</v>
      </c>
      <c r="H435" s="13"/>
      <c r="I435" s="5">
        <f t="shared" ref="I435" si="256">+ROUND(H435*$E435,2)</f>
        <v>0</v>
      </c>
      <c r="J435" s="5">
        <f t="shared" si="225"/>
        <v>1</v>
      </c>
      <c r="K435" s="5">
        <f t="shared" si="226"/>
        <v>21.91</v>
      </c>
    </row>
    <row r="436" spans="1:11" ht="16.5" x14ac:dyDescent="0.25">
      <c r="A436" s="3">
        <f t="shared" si="232"/>
        <v>423</v>
      </c>
      <c r="B436" s="6" t="s">
        <v>484</v>
      </c>
      <c r="C436" s="4" t="s">
        <v>10</v>
      </c>
      <c r="D436" s="57">
        <v>22.36</v>
      </c>
      <c r="E436" s="57">
        <v>22.43</v>
      </c>
      <c r="F436" s="13">
        <v>1</v>
      </c>
      <c r="G436" s="5">
        <f t="shared" si="223"/>
        <v>22.43</v>
      </c>
      <c r="H436" s="13"/>
      <c r="I436" s="5">
        <f t="shared" ref="I436" si="257">+ROUND(H436*$E436,2)</f>
        <v>0</v>
      </c>
      <c r="J436" s="5">
        <f t="shared" si="225"/>
        <v>1</v>
      </c>
      <c r="K436" s="5">
        <f t="shared" si="226"/>
        <v>22.43</v>
      </c>
    </row>
    <row r="437" spans="1:11" ht="33" x14ac:dyDescent="0.25">
      <c r="A437" s="42">
        <f>+A436+1</f>
        <v>424</v>
      </c>
      <c r="B437" s="44" t="s">
        <v>453</v>
      </c>
      <c r="C437" s="45" t="s">
        <v>10</v>
      </c>
      <c r="D437" s="38">
        <v>7.32</v>
      </c>
      <c r="E437" s="38">
        <v>0</v>
      </c>
      <c r="F437" s="13"/>
      <c r="G437" s="5">
        <f t="shared" si="223"/>
        <v>0</v>
      </c>
      <c r="H437" s="13"/>
      <c r="I437" s="5">
        <f t="shared" ref="I437" si="258">+ROUND(H437*$E437,2)</f>
        <v>0</v>
      </c>
      <c r="J437" s="5">
        <f t="shared" si="225"/>
        <v>0</v>
      </c>
      <c r="K437" s="5">
        <f t="shared" si="226"/>
        <v>0</v>
      </c>
    </row>
    <row r="438" spans="1:11" ht="51.6" customHeight="1" x14ac:dyDescent="0.25">
      <c r="A438" s="42">
        <f t="shared" si="232"/>
        <v>425</v>
      </c>
      <c r="B438" s="44" t="s">
        <v>489</v>
      </c>
      <c r="C438" s="45" t="s">
        <v>10</v>
      </c>
      <c r="D438" s="38">
        <v>32.22</v>
      </c>
      <c r="E438" s="38">
        <v>0</v>
      </c>
      <c r="F438" s="13"/>
      <c r="G438" s="5">
        <f t="shared" si="223"/>
        <v>0</v>
      </c>
      <c r="H438" s="13"/>
      <c r="I438" s="5">
        <f t="shared" ref="I438" si="259">+ROUND(H438*$E438,2)</f>
        <v>0</v>
      </c>
      <c r="J438" s="5">
        <f t="shared" si="225"/>
        <v>0</v>
      </c>
      <c r="K438" s="5">
        <f t="shared" si="226"/>
        <v>0</v>
      </c>
    </row>
    <row r="439" spans="1:11" ht="16.5" x14ac:dyDescent="0.25">
      <c r="A439" s="42">
        <f t="shared" si="232"/>
        <v>426</v>
      </c>
      <c r="B439" s="44" t="s">
        <v>454</v>
      </c>
      <c r="C439" s="45" t="s">
        <v>10</v>
      </c>
      <c r="D439" s="38">
        <v>41.32</v>
      </c>
      <c r="E439" s="38">
        <v>0</v>
      </c>
      <c r="F439" s="13"/>
      <c r="G439" s="5">
        <f t="shared" si="223"/>
        <v>0</v>
      </c>
      <c r="H439" s="13"/>
      <c r="I439" s="5">
        <f t="shared" ref="I439" si="260">+ROUND(H439*$E439,2)</f>
        <v>0</v>
      </c>
      <c r="J439" s="5">
        <f t="shared" si="225"/>
        <v>0</v>
      </c>
      <c r="K439" s="5">
        <f t="shared" si="226"/>
        <v>0</v>
      </c>
    </row>
    <row r="440" spans="1:11" ht="33" x14ac:dyDescent="0.25">
      <c r="A440" s="42">
        <f t="shared" si="232"/>
        <v>427</v>
      </c>
      <c r="B440" s="44" t="str">
        <f>+'[1]RESUMEN C'!D168</f>
        <v xml:space="preserve">Sustitución de sis. med. indirecta monofasica MT (caja de proteccion+ base 6 terminales + medidor + TC + TP + cable de control+ funda bx) - (zona rural) </v>
      </c>
      <c r="C440" s="45" t="s">
        <v>10</v>
      </c>
      <c r="D440" s="38">
        <v>33.229999999999997</v>
      </c>
      <c r="E440" s="38">
        <v>0</v>
      </c>
      <c r="F440" s="13"/>
      <c r="G440" s="5">
        <f t="shared" si="223"/>
        <v>0</v>
      </c>
      <c r="H440" s="13"/>
      <c r="I440" s="5">
        <f t="shared" ref="I440" si="261">+ROUND(H440*$E440,2)</f>
        <v>0</v>
      </c>
      <c r="J440" s="5">
        <f t="shared" si="225"/>
        <v>0</v>
      </c>
      <c r="K440" s="5">
        <f t="shared" si="226"/>
        <v>0</v>
      </c>
    </row>
    <row r="441" spans="1:11" ht="45" x14ac:dyDescent="0.25">
      <c r="A441" s="60">
        <f t="shared" si="232"/>
        <v>428</v>
      </c>
      <c r="B441" s="61" t="s">
        <v>455</v>
      </c>
      <c r="C441" s="62" t="s">
        <v>10</v>
      </c>
      <c r="D441" s="63">
        <v>2.97</v>
      </c>
      <c r="E441" s="75">
        <v>2.98</v>
      </c>
      <c r="F441" s="64"/>
      <c r="G441" s="5">
        <f t="shared" si="223"/>
        <v>0</v>
      </c>
      <c r="H441" s="65">
        <f>H230+H229</f>
        <v>167</v>
      </c>
      <c r="I441" s="5">
        <f t="shared" ref="I441" si="262">+ROUND(H441*$E441,2)</f>
        <v>497.66</v>
      </c>
      <c r="J441" s="5">
        <f t="shared" si="225"/>
        <v>167</v>
      </c>
      <c r="K441" s="5">
        <f t="shared" si="226"/>
        <v>497.66</v>
      </c>
    </row>
    <row r="442" spans="1:11" ht="45" x14ac:dyDescent="0.25">
      <c r="A442" s="60">
        <f t="shared" si="232"/>
        <v>429</v>
      </c>
      <c r="B442" s="61" t="s">
        <v>456</v>
      </c>
      <c r="C442" s="62" t="s">
        <v>10</v>
      </c>
      <c r="D442" s="63">
        <v>5.26</v>
      </c>
      <c r="E442" s="75">
        <v>5.28</v>
      </c>
      <c r="F442" s="64">
        <v>175</v>
      </c>
      <c r="G442" s="5">
        <f t="shared" si="223"/>
        <v>924</v>
      </c>
      <c r="H442" s="65"/>
      <c r="I442" s="5">
        <f t="shared" ref="I442" si="263">+ROUND(H442*$E442,2)</f>
        <v>0</v>
      </c>
      <c r="J442" s="5">
        <f t="shared" si="225"/>
        <v>175</v>
      </c>
      <c r="K442" s="5">
        <f t="shared" si="226"/>
        <v>924</v>
      </c>
    </row>
    <row r="443" spans="1:11" ht="16.5" x14ac:dyDescent="0.25">
      <c r="A443" s="60">
        <f t="shared" si="232"/>
        <v>430</v>
      </c>
      <c r="B443" s="61" t="s">
        <v>457</v>
      </c>
      <c r="C443" s="62" t="s">
        <v>10</v>
      </c>
      <c r="D443" s="63">
        <v>2.65</v>
      </c>
      <c r="E443" s="75">
        <v>0</v>
      </c>
      <c r="F443" s="64"/>
      <c r="G443" s="5">
        <f t="shared" si="223"/>
        <v>0</v>
      </c>
      <c r="H443" s="65"/>
      <c r="I443" s="5">
        <f t="shared" ref="I443" si="264">+ROUND(H443*$E443,2)</f>
        <v>0</v>
      </c>
      <c r="J443" s="5">
        <f t="shared" si="225"/>
        <v>0</v>
      </c>
      <c r="K443" s="5">
        <f t="shared" si="226"/>
        <v>0</v>
      </c>
    </row>
    <row r="444" spans="1:11" ht="16.5" x14ac:dyDescent="0.25">
      <c r="A444" s="60">
        <f t="shared" si="232"/>
        <v>431</v>
      </c>
      <c r="B444" s="61" t="s">
        <v>458</v>
      </c>
      <c r="C444" s="62" t="s">
        <v>10</v>
      </c>
      <c r="D444" s="63">
        <v>4.2300000000000004</v>
      </c>
      <c r="E444" s="75">
        <v>4.24</v>
      </c>
      <c r="F444" s="64">
        <v>13</v>
      </c>
      <c r="G444" s="5">
        <f t="shared" si="223"/>
        <v>55.12</v>
      </c>
      <c r="H444" s="65"/>
      <c r="I444" s="5">
        <f t="shared" ref="I444" si="265">+ROUND(H444*$E444,2)</f>
        <v>0</v>
      </c>
      <c r="J444" s="5">
        <f t="shared" si="225"/>
        <v>13</v>
      </c>
      <c r="K444" s="5">
        <f t="shared" si="226"/>
        <v>55.12</v>
      </c>
    </row>
    <row r="445" spans="1:11" ht="16.5" x14ac:dyDescent="0.25">
      <c r="A445" s="60">
        <f t="shared" si="232"/>
        <v>432</v>
      </c>
      <c r="B445" s="61" t="s">
        <v>459</v>
      </c>
      <c r="C445" s="62" t="s">
        <v>10</v>
      </c>
      <c r="D445" s="63">
        <v>4.54</v>
      </c>
      <c r="E445" s="75">
        <v>0</v>
      </c>
      <c r="F445" s="64"/>
      <c r="G445" s="5">
        <f t="shared" si="223"/>
        <v>0</v>
      </c>
      <c r="H445" s="65"/>
      <c r="I445" s="5">
        <f t="shared" ref="I445" si="266">+ROUND(H445*$E445,2)</f>
        <v>0</v>
      </c>
      <c r="J445" s="5">
        <f t="shared" si="225"/>
        <v>0</v>
      </c>
      <c r="K445" s="5">
        <f t="shared" si="226"/>
        <v>0</v>
      </c>
    </row>
    <row r="446" spans="1:11" ht="16.5" x14ac:dyDescent="0.25">
      <c r="A446" s="60">
        <f t="shared" si="232"/>
        <v>433</v>
      </c>
      <c r="B446" s="61" t="s">
        <v>460</v>
      </c>
      <c r="C446" s="62" t="s">
        <v>10</v>
      </c>
      <c r="D446" s="63">
        <v>6.62</v>
      </c>
      <c r="E446" s="75">
        <v>6.64</v>
      </c>
      <c r="F446" s="64">
        <v>5</v>
      </c>
      <c r="G446" s="5">
        <f t="shared" si="223"/>
        <v>33.200000000000003</v>
      </c>
      <c r="H446" s="65"/>
      <c r="I446" s="5">
        <f t="shared" ref="I446" si="267">+ROUND(H446*$E446,2)</f>
        <v>0</v>
      </c>
      <c r="J446" s="5">
        <f t="shared" si="225"/>
        <v>5</v>
      </c>
      <c r="K446" s="5">
        <f t="shared" si="226"/>
        <v>33.200000000000003</v>
      </c>
    </row>
    <row r="447" spans="1:11" ht="45" x14ac:dyDescent="0.25">
      <c r="A447" s="60">
        <f t="shared" si="232"/>
        <v>434</v>
      </c>
      <c r="B447" s="61" t="s">
        <v>474</v>
      </c>
      <c r="C447" s="62" t="s">
        <v>10</v>
      </c>
      <c r="D447" s="63">
        <v>3.12</v>
      </c>
      <c r="E447" s="75">
        <v>3.13</v>
      </c>
      <c r="F447" s="64">
        <v>156</v>
      </c>
      <c r="G447" s="5">
        <f t="shared" si="223"/>
        <v>488.28</v>
      </c>
      <c r="H447" s="65"/>
      <c r="I447" s="5">
        <f t="shared" ref="I447" si="268">+ROUND(H447*$E447,2)</f>
        <v>0</v>
      </c>
      <c r="J447" s="5">
        <f t="shared" si="225"/>
        <v>156</v>
      </c>
      <c r="K447" s="5">
        <f t="shared" si="226"/>
        <v>488.28</v>
      </c>
    </row>
    <row r="448" spans="1:11" ht="30" x14ac:dyDescent="0.25">
      <c r="A448" s="60">
        <f t="shared" si="232"/>
        <v>435</v>
      </c>
      <c r="B448" s="61" t="s">
        <v>461</v>
      </c>
      <c r="C448" s="62" t="s">
        <v>10</v>
      </c>
      <c r="D448" s="63">
        <v>1.96</v>
      </c>
      <c r="E448" s="75">
        <v>0</v>
      </c>
      <c r="F448" s="64"/>
      <c r="G448" s="5">
        <f t="shared" si="223"/>
        <v>0</v>
      </c>
      <c r="H448" s="65"/>
      <c r="I448" s="5">
        <f t="shared" ref="I448" si="269">+ROUND(H448*$E448,2)</f>
        <v>0</v>
      </c>
      <c r="J448" s="5">
        <f t="shared" si="225"/>
        <v>0</v>
      </c>
      <c r="K448" s="5">
        <f t="shared" si="226"/>
        <v>0</v>
      </c>
    </row>
    <row r="449" spans="1:11" ht="30" x14ac:dyDescent="0.25">
      <c r="A449" s="60">
        <f t="shared" si="232"/>
        <v>436</v>
      </c>
      <c r="B449" s="61" t="s">
        <v>462</v>
      </c>
      <c r="C449" s="62" t="s">
        <v>10</v>
      </c>
      <c r="D449" s="63">
        <v>2.56</v>
      </c>
      <c r="E449" s="75">
        <v>0</v>
      </c>
      <c r="F449" s="64"/>
      <c r="G449" s="5">
        <f t="shared" si="223"/>
        <v>0</v>
      </c>
      <c r="H449" s="65"/>
      <c r="I449" s="5">
        <f t="shared" ref="I449" si="270">+ROUND(H449*$E449,2)</f>
        <v>0</v>
      </c>
      <c r="J449" s="5">
        <f t="shared" si="225"/>
        <v>0</v>
      </c>
      <c r="K449" s="5">
        <f t="shared" si="226"/>
        <v>0</v>
      </c>
    </row>
    <row r="450" spans="1:11" ht="30" x14ac:dyDescent="0.25">
      <c r="A450" s="60">
        <f t="shared" si="232"/>
        <v>437</v>
      </c>
      <c r="B450" s="61" t="s">
        <v>463</v>
      </c>
      <c r="C450" s="62" t="s">
        <v>10</v>
      </c>
      <c r="D450" s="63">
        <v>2.1800000000000002</v>
      </c>
      <c r="E450" s="75">
        <v>0</v>
      </c>
      <c r="F450" s="64"/>
      <c r="G450" s="5">
        <f t="shared" si="223"/>
        <v>0</v>
      </c>
      <c r="H450" s="65"/>
      <c r="I450" s="5">
        <f t="shared" ref="I450" si="271">+ROUND(H450*$E450,2)</f>
        <v>0</v>
      </c>
      <c r="J450" s="5">
        <f t="shared" si="225"/>
        <v>0</v>
      </c>
      <c r="K450" s="5">
        <f t="shared" si="226"/>
        <v>0</v>
      </c>
    </row>
    <row r="451" spans="1:11" ht="30" x14ac:dyDescent="0.25">
      <c r="A451" s="60">
        <f t="shared" si="232"/>
        <v>438</v>
      </c>
      <c r="B451" s="61" t="s">
        <v>464</v>
      </c>
      <c r="C451" s="62" t="s">
        <v>10</v>
      </c>
      <c r="D451" s="63">
        <v>2.84</v>
      </c>
      <c r="E451" s="75">
        <v>0</v>
      </c>
      <c r="F451" s="64"/>
      <c r="G451" s="5">
        <f t="shared" si="223"/>
        <v>0</v>
      </c>
      <c r="H451" s="65"/>
      <c r="I451" s="5">
        <f t="shared" ref="I451" si="272">+ROUND(H451*$E451,2)</f>
        <v>0</v>
      </c>
      <c r="J451" s="5">
        <f t="shared" si="225"/>
        <v>0</v>
      </c>
      <c r="K451" s="5">
        <f t="shared" si="226"/>
        <v>0</v>
      </c>
    </row>
    <row r="452" spans="1:11" ht="30" x14ac:dyDescent="0.25">
      <c r="A452" s="60">
        <f t="shared" si="232"/>
        <v>439</v>
      </c>
      <c r="B452" s="61" t="s">
        <v>465</v>
      </c>
      <c r="C452" s="62" t="s">
        <v>10</v>
      </c>
      <c r="D452" s="63">
        <v>2.66</v>
      </c>
      <c r="E452" s="75">
        <v>0</v>
      </c>
      <c r="F452" s="64"/>
      <c r="G452" s="5">
        <f t="shared" si="223"/>
        <v>0</v>
      </c>
      <c r="H452" s="65"/>
      <c r="I452" s="5">
        <f t="shared" ref="I452" si="273">+ROUND(H452*$E452,2)</f>
        <v>0</v>
      </c>
      <c r="J452" s="5">
        <f t="shared" si="225"/>
        <v>0</v>
      </c>
      <c r="K452" s="5">
        <f t="shared" si="226"/>
        <v>0</v>
      </c>
    </row>
    <row r="453" spans="1:11" ht="30" x14ac:dyDescent="0.25">
      <c r="A453" s="60">
        <f t="shared" si="232"/>
        <v>440</v>
      </c>
      <c r="B453" s="61" t="s">
        <v>466</v>
      </c>
      <c r="C453" s="62" t="s">
        <v>10</v>
      </c>
      <c r="D453" s="63">
        <v>3.22</v>
      </c>
      <c r="E453" s="75">
        <v>3.23</v>
      </c>
      <c r="F453" s="64">
        <v>40</v>
      </c>
      <c r="G453" s="5">
        <f t="shared" si="223"/>
        <v>129.19999999999999</v>
      </c>
      <c r="H453" s="65">
        <v>15</v>
      </c>
      <c r="I453" s="5">
        <f t="shared" ref="I453" si="274">+ROUND(H453*$E453,2)</f>
        <v>48.45</v>
      </c>
      <c r="J453" s="5">
        <f t="shared" si="225"/>
        <v>55</v>
      </c>
      <c r="K453" s="5">
        <f t="shared" si="226"/>
        <v>177.65</v>
      </c>
    </row>
    <row r="454" spans="1:11" ht="30" x14ac:dyDescent="0.25">
      <c r="A454" s="60">
        <f t="shared" si="232"/>
        <v>441</v>
      </c>
      <c r="B454" s="61" t="s">
        <v>467</v>
      </c>
      <c r="C454" s="62" t="s">
        <v>10</v>
      </c>
      <c r="D454" s="63">
        <v>1.79</v>
      </c>
      <c r="E454" s="75">
        <v>0</v>
      </c>
      <c r="F454" s="64"/>
      <c r="G454" s="5">
        <f t="shared" si="223"/>
        <v>0</v>
      </c>
      <c r="H454" s="65"/>
      <c r="I454" s="5">
        <f t="shared" ref="I454" si="275">+ROUND(H454*$E454,2)</f>
        <v>0</v>
      </c>
      <c r="J454" s="5">
        <f t="shared" si="225"/>
        <v>0</v>
      </c>
      <c r="K454" s="5">
        <f t="shared" si="226"/>
        <v>0</v>
      </c>
    </row>
    <row r="455" spans="1:11" ht="30" x14ac:dyDescent="0.25">
      <c r="A455" s="60">
        <f t="shared" si="232"/>
        <v>442</v>
      </c>
      <c r="B455" s="61" t="s">
        <v>468</v>
      </c>
      <c r="C455" s="62" t="s">
        <v>10</v>
      </c>
      <c r="D455" s="63">
        <v>2.3199999999999998</v>
      </c>
      <c r="E455" s="75">
        <v>0</v>
      </c>
      <c r="F455" s="64"/>
      <c r="G455" s="5">
        <f t="shared" si="223"/>
        <v>0</v>
      </c>
      <c r="H455" s="65"/>
      <c r="I455" s="5">
        <f t="shared" ref="I455" si="276">+ROUND(H455*$E455,2)</f>
        <v>0</v>
      </c>
      <c r="J455" s="5">
        <f t="shared" si="225"/>
        <v>0</v>
      </c>
      <c r="K455" s="5">
        <f t="shared" si="226"/>
        <v>0</v>
      </c>
    </row>
    <row r="456" spans="1:11" ht="30" x14ac:dyDescent="0.25">
      <c r="A456" s="60">
        <f t="shared" si="232"/>
        <v>443</v>
      </c>
      <c r="B456" s="61" t="s">
        <v>469</v>
      </c>
      <c r="C456" s="62" t="s">
        <v>10</v>
      </c>
      <c r="D456" s="63">
        <v>1.99</v>
      </c>
      <c r="E456" s="75">
        <v>0</v>
      </c>
      <c r="F456" s="64"/>
      <c r="G456" s="5">
        <f t="shared" si="223"/>
        <v>0</v>
      </c>
      <c r="H456" s="65"/>
      <c r="I456" s="5">
        <f t="shared" ref="I456" si="277">+ROUND(H456*$E456,2)</f>
        <v>0</v>
      </c>
      <c r="J456" s="5">
        <f t="shared" si="225"/>
        <v>0</v>
      </c>
      <c r="K456" s="5">
        <f t="shared" si="226"/>
        <v>0</v>
      </c>
    </row>
    <row r="457" spans="1:11" ht="30" x14ac:dyDescent="0.25">
      <c r="A457" s="60">
        <f t="shared" si="232"/>
        <v>444</v>
      </c>
      <c r="B457" s="61" t="s">
        <v>470</v>
      </c>
      <c r="C457" s="62" t="s">
        <v>10</v>
      </c>
      <c r="D457" s="63">
        <v>2.57</v>
      </c>
      <c r="E457" s="75">
        <v>0</v>
      </c>
      <c r="F457" s="64"/>
      <c r="G457" s="5">
        <f t="shared" si="223"/>
        <v>0</v>
      </c>
      <c r="H457" s="65"/>
      <c r="I457" s="5">
        <f t="shared" ref="I457" si="278">+ROUND(H457*$E457,2)</f>
        <v>0</v>
      </c>
      <c r="J457" s="5">
        <f t="shared" si="225"/>
        <v>0</v>
      </c>
      <c r="K457" s="5">
        <f t="shared" si="226"/>
        <v>0</v>
      </c>
    </row>
    <row r="458" spans="1:11" ht="30" x14ac:dyDescent="0.25">
      <c r="A458" s="60">
        <f t="shared" si="232"/>
        <v>445</v>
      </c>
      <c r="B458" s="61" t="s">
        <v>471</v>
      </c>
      <c r="C458" s="62" t="s">
        <v>10</v>
      </c>
      <c r="D458" s="63">
        <v>2.4300000000000002</v>
      </c>
      <c r="E458" s="75">
        <v>0</v>
      </c>
      <c r="F458" s="64"/>
      <c r="G458" s="5">
        <f t="shared" si="223"/>
        <v>0</v>
      </c>
      <c r="H458" s="65"/>
      <c r="I458" s="5">
        <f t="shared" ref="I458" si="279">+ROUND(H458*$E458,2)</f>
        <v>0</v>
      </c>
      <c r="J458" s="5">
        <f t="shared" si="225"/>
        <v>0</v>
      </c>
      <c r="K458" s="5">
        <f t="shared" si="226"/>
        <v>0</v>
      </c>
    </row>
    <row r="459" spans="1:11" ht="30" x14ac:dyDescent="0.25">
      <c r="A459" s="60">
        <f t="shared" si="232"/>
        <v>446</v>
      </c>
      <c r="B459" s="61" t="s">
        <v>472</v>
      </c>
      <c r="C459" s="62" t="s">
        <v>10</v>
      </c>
      <c r="D459" s="63">
        <v>2.94</v>
      </c>
      <c r="E459" s="75">
        <v>0</v>
      </c>
      <c r="F459" s="64"/>
      <c r="G459" s="5">
        <f t="shared" si="223"/>
        <v>0</v>
      </c>
      <c r="H459" s="65"/>
      <c r="I459" s="5">
        <f t="shared" ref="I459" si="280">+ROUND(H459*$E459,2)</f>
        <v>0</v>
      </c>
      <c r="J459" s="5">
        <f t="shared" si="225"/>
        <v>0</v>
      </c>
      <c r="K459" s="5">
        <f t="shared" si="226"/>
        <v>0</v>
      </c>
    </row>
    <row r="460" spans="1:11" ht="45" x14ac:dyDescent="0.25">
      <c r="A460" s="60">
        <f t="shared" si="232"/>
        <v>447</v>
      </c>
      <c r="B460" s="61" t="s">
        <v>473</v>
      </c>
      <c r="C460" s="62" t="s">
        <v>10</v>
      </c>
      <c r="D460" s="63">
        <v>1.6</v>
      </c>
      <c r="E460" s="75">
        <v>0</v>
      </c>
      <c r="F460" s="64"/>
      <c r="G460" s="5">
        <f t="shared" si="223"/>
        <v>0</v>
      </c>
      <c r="H460" s="65"/>
      <c r="I460" s="5">
        <f t="shared" ref="I460" si="281">+ROUND(H460*$E460,2)</f>
        <v>0</v>
      </c>
      <c r="J460" s="5">
        <f t="shared" si="225"/>
        <v>0</v>
      </c>
      <c r="K460" s="5">
        <f t="shared" si="226"/>
        <v>0</v>
      </c>
    </row>
    <row r="461" spans="1:11" ht="45" x14ac:dyDescent="0.25">
      <c r="A461" s="60">
        <f t="shared" si="232"/>
        <v>448</v>
      </c>
      <c r="B461" s="61" t="s">
        <v>474</v>
      </c>
      <c r="C461" s="62" t="s">
        <v>10</v>
      </c>
      <c r="D461" s="63">
        <v>3.12</v>
      </c>
      <c r="E461" s="75">
        <v>3.13</v>
      </c>
      <c r="F461" s="64"/>
      <c r="G461" s="5">
        <f t="shared" si="223"/>
        <v>0</v>
      </c>
      <c r="H461" s="65">
        <v>150</v>
      </c>
      <c r="I461" s="5">
        <f t="shared" ref="I461" si="282">+ROUND(H461*$E461,2)</f>
        <v>469.5</v>
      </c>
      <c r="J461" s="5">
        <f t="shared" si="225"/>
        <v>150</v>
      </c>
      <c r="K461" s="5">
        <f t="shared" si="226"/>
        <v>469.5</v>
      </c>
    </row>
    <row r="462" spans="1:11" ht="30" x14ac:dyDescent="0.25">
      <c r="A462" s="60">
        <f t="shared" si="232"/>
        <v>449</v>
      </c>
      <c r="B462" s="61" t="s">
        <v>475</v>
      </c>
      <c r="C462" s="62" t="s">
        <v>10</v>
      </c>
      <c r="D462" s="63">
        <v>1.25</v>
      </c>
      <c r="E462" s="75">
        <v>1.25</v>
      </c>
      <c r="F462" s="64">
        <v>175</v>
      </c>
      <c r="G462" s="5">
        <f t="shared" si="223"/>
        <v>218.75</v>
      </c>
      <c r="H462" s="65">
        <f>H441</f>
        <v>167</v>
      </c>
      <c r="I462" s="5">
        <f t="shared" ref="I462" si="283">+ROUND(H462*$E462,2)</f>
        <v>208.75</v>
      </c>
      <c r="J462" s="5">
        <f t="shared" si="225"/>
        <v>342</v>
      </c>
      <c r="K462" s="5">
        <f t="shared" si="226"/>
        <v>427.5</v>
      </c>
    </row>
    <row r="463" spans="1:11" ht="45" x14ac:dyDescent="0.25">
      <c r="A463" s="60">
        <f t="shared" si="232"/>
        <v>450</v>
      </c>
      <c r="B463" s="61" t="s">
        <v>476</v>
      </c>
      <c r="C463" s="62" t="s">
        <v>10</v>
      </c>
      <c r="D463" s="63">
        <v>0.87</v>
      </c>
      <c r="E463" s="75">
        <v>0.87</v>
      </c>
      <c r="F463" s="64">
        <v>156</v>
      </c>
      <c r="G463" s="5">
        <f t="shared" si="223"/>
        <v>135.72</v>
      </c>
      <c r="H463" s="65">
        <v>150</v>
      </c>
      <c r="I463" s="5">
        <f t="shared" ref="I463" si="284">+ROUND(H463*$E463,2)</f>
        <v>130.5</v>
      </c>
      <c r="J463" s="5">
        <f t="shared" si="225"/>
        <v>306</v>
      </c>
      <c r="K463" s="5">
        <f t="shared" si="226"/>
        <v>266.22000000000003</v>
      </c>
    </row>
    <row r="464" spans="1:11" ht="16.5" x14ac:dyDescent="0.25">
      <c r="A464" s="60">
        <f t="shared" si="232"/>
        <v>451</v>
      </c>
      <c r="B464" s="61" t="s">
        <v>477</v>
      </c>
      <c r="C464" s="62" t="s">
        <v>10</v>
      </c>
      <c r="D464" s="63">
        <v>1.44</v>
      </c>
      <c r="E464" s="75">
        <v>0</v>
      </c>
      <c r="F464" s="64"/>
      <c r="G464" s="5">
        <f t="shared" si="223"/>
        <v>0</v>
      </c>
      <c r="H464" s="65"/>
      <c r="I464" s="5">
        <f t="shared" ref="I464" si="285">+ROUND(H464*$E464,2)</f>
        <v>0</v>
      </c>
      <c r="J464" s="5">
        <f t="shared" si="225"/>
        <v>0</v>
      </c>
      <c r="K464" s="5">
        <f t="shared" si="226"/>
        <v>0</v>
      </c>
    </row>
    <row r="465" spans="1:11" ht="16.5" x14ac:dyDescent="0.25">
      <c r="A465" s="60">
        <f t="shared" si="232"/>
        <v>452</v>
      </c>
      <c r="B465" s="61" t="s">
        <v>478</v>
      </c>
      <c r="C465" s="62" t="s">
        <v>10</v>
      </c>
      <c r="D465" s="63">
        <v>2.54</v>
      </c>
      <c r="E465" s="75">
        <v>2.5499999999999998</v>
      </c>
      <c r="F465" s="64">
        <v>175</v>
      </c>
      <c r="G465" s="5">
        <f t="shared" si="223"/>
        <v>446.25</v>
      </c>
      <c r="H465" s="65">
        <f>H462</f>
        <v>167</v>
      </c>
      <c r="I465" s="5">
        <f t="shared" ref="I465" si="286">+ROUND(H465*$E465,2)</f>
        <v>425.85</v>
      </c>
      <c r="J465" s="5">
        <f t="shared" si="225"/>
        <v>342</v>
      </c>
      <c r="K465" s="5">
        <f t="shared" si="226"/>
        <v>872.1</v>
      </c>
    </row>
    <row r="466" spans="1:11" ht="16.5" x14ac:dyDescent="0.25">
      <c r="A466" s="60">
        <f t="shared" si="232"/>
        <v>453</v>
      </c>
      <c r="B466" s="61" t="s">
        <v>479</v>
      </c>
      <c r="C466" s="62" t="s">
        <v>10</v>
      </c>
      <c r="D466" s="63">
        <v>5.46</v>
      </c>
      <c r="E466" s="75">
        <v>0</v>
      </c>
      <c r="F466" s="64"/>
      <c r="G466" s="5">
        <f t="shared" si="223"/>
        <v>0</v>
      </c>
      <c r="H466" s="65"/>
      <c r="I466" s="5">
        <f t="shared" ref="I466" si="287">+ROUND(H466*$E466,2)</f>
        <v>0</v>
      </c>
      <c r="J466" s="5">
        <f t="shared" si="225"/>
        <v>0</v>
      </c>
      <c r="K466" s="5">
        <f t="shared" si="226"/>
        <v>0</v>
      </c>
    </row>
    <row r="467" spans="1:11" ht="16.5" x14ac:dyDescent="0.25">
      <c r="A467" s="60">
        <f t="shared" si="232"/>
        <v>454</v>
      </c>
      <c r="B467" s="61" t="s">
        <v>480</v>
      </c>
      <c r="C467" s="62" t="s">
        <v>10</v>
      </c>
      <c r="D467" s="63">
        <v>6.91</v>
      </c>
      <c r="E467" s="75">
        <v>6.93</v>
      </c>
      <c r="F467" s="64">
        <v>7</v>
      </c>
      <c r="G467" s="5">
        <f t="shared" si="223"/>
        <v>48.51</v>
      </c>
      <c r="H467" s="65"/>
      <c r="I467" s="5">
        <f t="shared" ref="I467" si="288">+ROUND(H467*$E467,2)</f>
        <v>0</v>
      </c>
      <c r="J467" s="5">
        <f t="shared" si="225"/>
        <v>7</v>
      </c>
      <c r="K467" s="5">
        <f t="shared" si="226"/>
        <v>48.51</v>
      </c>
    </row>
    <row r="468" spans="1:11" ht="16.5" x14ac:dyDescent="0.25">
      <c r="A468" s="60">
        <f t="shared" si="232"/>
        <v>455</v>
      </c>
      <c r="B468" s="61" t="s">
        <v>481</v>
      </c>
      <c r="C468" s="62" t="s">
        <v>10</v>
      </c>
      <c r="D468" s="63">
        <v>6.95</v>
      </c>
      <c r="E468" s="75">
        <v>6.97</v>
      </c>
      <c r="F468" s="64">
        <v>5</v>
      </c>
      <c r="G468" s="5">
        <f t="shared" si="223"/>
        <v>34.85</v>
      </c>
      <c r="H468" s="65"/>
      <c r="I468" s="5">
        <f t="shared" ref="I468" si="289">+ROUND(H468*$E468,2)</f>
        <v>0</v>
      </c>
      <c r="J468" s="5">
        <f t="shared" ref="J468" si="290">F468+H468</f>
        <v>5</v>
      </c>
      <c r="K468" s="5">
        <f t="shared" si="226"/>
        <v>34.85</v>
      </c>
    </row>
    <row r="469" spans="1:11" ht="16.5" x14ac:dyDescent="0.25">
      <c r="A469" s="60">
        <f t="shared" si="232"/>
        <v>456</v>
      </c>
      <c r="B469" s="61" t="s">
        <v>492</v>
      </c>
      <c r="C469" s="62" t="s">
        <v>10</v>
      </c>
      <c r="D469" s="63">
        <v>1.54</v>
      </c>
      <c r="E469" s="75">
        <v>1.54</v>
      </c>
      <c r="F469" s="64">
        <f>40*3</f>
        <v>120</v>
      </c>
      <c r="G469" s="5">
        <f t="shared" si="223"/>
        <v>184.8</v>
      </c>
      <c r="H469" s="65">
        <f>15*3</f>
        <v>45</v>
      </c>
      <c r="I469" s="5">
        <f t="shared" ref="I469" si="291">+ROUND(H469*$E469,2)</f>
        <v>69.3</v>
      </c>
      <c r="J469" s="5">
        <f t="shared" si="225"/>
        <v>165</v>
      </c>
      <c r="K469" s="5">
        <f t="shared" si="226"/>
        <v>254.1</v>
      </c>
    </row>
    <row r="470" spans="1:11" ht="30" x14ac:dyDescent="0.25">
      <c r="A470" s="19" t="s">
        <v>175</v>
      </c>
      <c r="B470" s="102" t="s">
        <v>353</v>
      </c>
      <c r="C470" s="103"/>
      <c r="D470" s="7"/>
      <c r="E470" s="72"/>
      <c r="F470" s="97">
        <f>ROUND(SUM(G$215:G$469),2)-0.01</f>
        <v>52801.49</v>
      </c>
      <c r="G470" s="98"/>
      <c r="H470" s="97">
        <f>ROUND(SUM(I$215:I$469),2)</f>
        <v>69802.100000000006</v>
      </c>
      <c r="I470" s="98"/>
      <c r="J470" s="97">
        <f>ROUND(SUM(K$215:K$469),2)-0.01</f>
        <v>122603.59000000001</v>
      </c>
      <c r="K470" s="98"/>
    </row>
    <row r="472" spans="1:11" ht="30" x14ac:dyDescent="0.25">
      <c r="A472" s="11" t="s">
        <v>354</v>
      </c>
      <c r="B472" s="20" t="s">
        <v>355</v>
      </c>
      <c r="C472" s="9"/>
      <c r="D472" s="9"/>
      <c r="E472" s="9"/>
      <c r="F472" s="9"/>
      <c r="G472" s="10"/>
      <c r="H472" s="9"/>
      <c r="I472" s="10"/>
      <c r="J472" s="9"/>
      <c r="K472" s="10"/>
    </row>
    <row r="473" spans="1:11" ht="16.5" x14ac:dyDescent="0.25">
      <c r="A473" s="3">
        <f>+A469+1</f>
        <v>457</v>
      </c>
      <c r="B473" s="6" t="s">
        <v>356</v>
      </c>
      <c r="C473" s="14" t="s">
        <v>10</v>
      </c>
      <c r="D473" s="38">
        <v>36.590000000000003</v>
      </c>
      <c r="E473" s="38">
        <v>36.700000000000003</v>
      </c>
      <c r="F473" s="13">
        <f>+F41+F42+F45+F46</f>
        <v>173</v>
      </c>
      <c r="G473" s="5">
        <f t="shared" ref="G473:I477" si="292">+ROUND(F473*$E473,2)</f>
        <v>6349.1</v>
      </c>
      <c r="H473" s="13">
        <v>163</v>
      </c>
      <c r="I473" s="5">
        <f t="shared" si="292"/>
        <v>5982.1</v>
      </c>
      <c r="J473" s="5">
        <f t="shared" ref="J473:J477" si="293">F473+H473</f>
        <v>336</v>
      </c>
      <c r="K473" s="5">
        <f t="shared" ref="K473:K477" si="294">+ROUND(J473*$E473,2)</f>
        <v>12331.2</v>
      </c>
    </row>
    <row r="474" spans="1:11" ht="16.5" x14ac:dyDescent="0.25">
      <c r="A474" s="3">
        <f>+A473+1</f>
        <v>458</v>
      </c>
      <c r="B474" s="6" t="s">
        <v>357</v>
      </c>
      <c r="C474" s="14" t="s">
        <v>10</v>
      </c>
      <c r="D474" s="38">
        <v>47.59</v>
      </c>
      <c r="E474" s="38">
        <v>47.74</v>
      </c>
      <c r="F474" s="13"/>
      <c r="G474" s="5">
        <f t="shared" si="292"/>
        <v>0</v>
      </c>
      <c r="H474" s="13">
        <v>2</v>
      </c>
      <c r="I474" s="5">
        <f t="shared" ref="I474" si="295">+ROUND(H474*$E474,2)</f>
        <v>95.48</v>
      </c>
      <c r="J474" s="5">
        <f t="shared" si="293"/>
        <v>2</v>
      </c>
      <c r="K474" s="5">
        <f t="shared" si="294"/>
        <v>95.48</v>
      </c>
    </row>
    <row r="475" spans="1:11" ht="16.5" x14ac:dyDescent="0.25">
      <c r="A475" s="3">
        <f t="shared" ref="A475:A479" si="296">+A474+1</f>
        <v>459</v>
      </c>
      <c r="B475" s="6" t="s">
        <v>358</v>
      </c>
      <c r="C475" s="14" t="s">
        <v>10</v>
      </c>
      <c r="D475" s="38">
        <v>30.49</v>
      </c>
      <c r="E475" s="38">
        <v>30.58</v>
      </c>
      <c r="F475" s="13">
        <f>+F48+F49</f>
        <v>2</v>
      </c>
      <c r="G475" s="5">
        <f t="shared" si="292"/>
        <v>61.16</v>
      </c>
      <c r="H475" s="13"/>
      <c r="I475" s="5">
        <f t="shared" ref="I475" si="297">+ROUND(H475*$E475,2)</f>
        <v>0</v>
      </c>
      <c r="J475" s="5">
        <f t="shared" si="293"/>
        <v>2</v>
      </c>
      <c r="K475" s="5">
        <f t="shared" si="294"/>
        <v>61.16</v>
      </c>
    </row>
    <row r="476" spans="1:11" ht="16.5" x14ac:dyDescent="0.25">
      <c r="A476" s="3">
        <f t="shared" si="296"/>
        <v>460</v>
      </c>
      <c r="B476" s="6" t="s">
        <v>359</v>
      </c>
      <c r="C476" s="14" t="s">
        <v>10</v>
      </c>
      <c r="D476" s="38">
        <v>13.25</v>
      </c>
      <c r="E476" s="38">
        <v>0</v>
      </c>
      <c r="F476" s="13"/>
      <c r="G476" s="5">
        <f t="shared" si="292"/>
        <v>0</v>
      </c>
      <c r="H476" s="13"/>
      <c r="I476" s="5">
        <f t="shared" ref="I476" si="298">+ROUND(H476*$E476,2)</f>
        <v>0</v>
      </c>
      <c r="J476" s="5">
        <f t="shared" si="293"/>
        <v>0</v>
      </c>
      <c r="K476" s="5">
        <f t="shared" si="294"/>
        <v>0</v>
      </c>
    </row>
    <row r="477" spans="1:11" ht="33" x14ac:dyDescent="0.25">
      <c r="A477" s="3">
        <f t="shared" si="296"/>
        <v>461</v>
      </c>
      <c r="B477" s="6" t="s">
        <v>360</v>
      </c>
      <c r="C477" s="14" t="s">
        <v>10</v>
      </c>
      <c r="D477" s="38">
        <v>4.41</v>
      </c>
      <c r="E477" s="38">
        <v>0</v>
      </c>
      <c r="F477" s="13"/>
      <c r="G477" s="5">
        <f t="shared" si="292"/>
        <v>0</v>
      </c>
      <c r="H477" s="13"/>
      <c r="I477" s="5">
        <f t="shared" ref="I477" si="299">+ROUND(H477*$E477,2)</f>
        <v>0</v>
      </c>
      <c r="J477" s="5">
        <f t="shared" si="293"/>
        <v>0</v>
      </c>
      <c r="K477" s="5">
        <f t="shared" si="294"/>
        <v>0</v>
      </c>
    </row>
    <row r="478" spans="1:11" ht="33" x14ac:dyDescent="0.25">
      <c r="A478" s="3">
        <f t="shared" si="296"/>
        <v>462</v>
      </c>
      <c r="B478" s="21" t="s">
        <v>361</v>
      </c>
      <c r="C478" s="22" t="s">
        <v>10</v>
      </c>
      <c r="D478" s="23"/>
      <c r="E478" s="23"/>
      <c r="F478" s="104">
        <f>ROUND((+IF((F212-G41-G42-G43-G44-G45-G46-G47-G48-G49-G50-G51-G52-G53)&lt;=30000,0.05*(F212-G41-G42-G43-G44-G45-G46-G47-G48-G49-G50-G51-G52-G53),IF(AND((F212-G41-G42-G43-G44-G45-G46-G47-G48-G49-G50-G51-G52-G53)&gt;30000,(F212-G41-G42-G43-G44-G45-G46-G47-G48-G49-G50-G51-G52-G53)&lt;=50000),0.03*(F212-G41-G42-G43-G44-G45-G46-G47-G48-G49-G50-G51-G52-G53),IF((F212-G41-G42-G43-G44-G45-G46-G47-G48-G49-G50-G51-G52-G53)&gt;50000,0.015*(F212-G41-G42-G43-G44-G45-G46-G47-G48-G49-G50-G51-G52-G53),0)))),2)</f>
        <v>2355.62</v>
      </c>
      <c r="G478" s="105"/>
      <c r="H478" s="104">
        <f>ROUND((+IF((H212-I41-I42-I43-I44-I45-I46-I47-I48-I49-I50-I51-I52-I53)&lt;=30000,0.05*(H212-I41-I42-I43-I44-I45-I46-I47-I48-I49-I50-I51-I52-I53),IF(AND((H212-I41-I42-I43-I44-I45-I46-I47-I48-I49-I50-I51-I52-I53)&gt;30000,(H212-I41-I42-I43-I44-I45-I46-I47-I48-I49-I50-I51-I52-I53)&lt;=50000),0.03*(H212-I41-I42-I43-I44-I45-I46-I47-I48-I49-I50-I51-I52-I53),IF((H212-I41-I42-I43-I44-I45-I46-I47-I48-I49-I50-I51-I52-I53)&gt;50000,0.015*(H212-I41-I42-I43-I44-I45-I46-I47-I48-I49-I50-I51-I52-I53),0)))),2)</f>
        <v>2707.12</v>
      </c>
      <c r="I478" s="105"/>
      <c r="J478" s="104">
        <f>ROUND((+IF((J212-K41-K42-K43-K44-K45-K46-K47-K48-K49-K50-K51-K52-K53)&lt;=30000,0.05*(J212-K41-K42-K43-K44-K45-K46-K47-K48-K49-K50-K51-K52-K53),IF(AND((J212-K41-K42-K43-K44-K45-K46-K47-K48-K49-K50-K51-K52-K53)&gt;30000,(J212-K41-K42-K43-K44-K45-K46-K47-K48-K49-K50-K51-K52-K53)&lt;=50000),0.03*(J212-K41-K42-K43-K44-K45-K46-K47-K48-K49-K50-K51-K52-K53),IF((J212-K41-K42-K43-K44-K45-K46-K47-K48-K49-K50-K51-K52-K53)&gt;50000,0.015*(J212-K41-K42-K43-K44-K45-K46-K47-K48-K49-K50-K51-K52-K53),0)))),2)</f>
        <v>5062.74</v>
      </c>
      <c r="K478" s="105"/>
    </row>
    <row r="479" spans="1:11" ht="33" customHeight="1" x14ac:dyDescent="0.25">
      <c r="A479" s="3">
        <f t="shared" si="296"/>
        <v>463</v>
      </c>
      <c r="B479" s="21" t="s">
        <v>362</v>
      </c>
      <c r="C479" s="22" t="s">
        <v>10</v>
      </c>
      <c r="D479" s="23"/>
      <c r="E479" s="23"/>
      <c r="F479" s="104">
        <f>ROUND(F$470*F$490,2)</f>
        <v>2112.06</v>
      </c>
      <c r="G479" s="105"/>
      <c r="H479" s="104">
        <f>ROUND(H$470*H$490,2)</f>
        <v>4188.13</v>
      </c>
      <c r="I479" s="105"/>
      <c r="J479" s="104">
        <f>ROUND((F$470*F$490+H$470*H$490),2)</f>
        <v>6300.19</v>
      </c>
      <c r="K479" s="105"/>
    </row>
    <row r="480" spans="1:11" ht="30" x14ac:dyDescent="0.25">
      <c r="A480" s="19" t="s">
        <v>354</v>
      </c>
      <c r="B480" s="102" t="s">
        <v>363</v>
      </c>
      <c r="C480" s="103"/>
      <c r="D480" s="24"/>
      <c r="E480" s="24"/>
      <c r="F480" s="106">
        <f>ROUND((+F$479+F$478+G$475+G$474+G$473+G$476+G$477),2)</f>
        <v>10877.94</v>
      </c>
      <c r="G480" s="107"/>
      <c r="H480" s="106">
        <f>ROUND((+H$479+H$478+I$475+I$474+I$473+I$476+I$477),2)</f>
        <v>12972.83</v>
      </c>
      <c r="I480" s="107"/>
      <c r="J480" s="106">
        <f>ROUND((+J$479+J$478+K$475+K$474+K$473+K$476+K$477),2)</f>
        <v>23850.77</v>
      </c>
      <c r="K480" s="107"/>
    </row>
    <row r="481" spans="1:11" ht="25.5" x14ac:dyDescent="0.35">
      <c r="F481" s="25"/>
      <c r="G481" s="25"/>
      <c r="H481" s="25"/>
      <c r="I481" s="25"/>
      <c r="J481" s="25"/>
      <c r="K481" s="25"/>
    </row>
    <row r="482" spans="1:11" ht="30" x14ac:dyDescent="0.35">
      <c r="A482" s="19" t="s">
        <v>364</v>
      </c>
      <c r="B482" s="102" t="s">
        <v>365</v>
      </c>
      <c r="C482" s="103"/>
      <c r="D482" s="24"/>
      <c r="E482" s="24"/>
      <c r="F482" s="95">
        <f>ROUND((+F$212+F$470),2)</f>
        <v>254251.5</v>
      </c>
      <c r="G482" s="96"/>
      <c r="H482" s="95">
        <f>ROUND((+H$212+H$470),2)</f>
        <v>292882.78000000003</v>
      </c>
      <c r="I482" s="96"/>
      <c r="J482" s="95">
        <f>ROUND((+J$212+J$470),2)</f>
        <v>547134.28</v>
      </c>
      <c r="K482" s="96"/>
    </row>
    <row r="483" spans="1:11" ht="30" x14ac:dyDescent="0.35">
      <c r="A483" s="19" t="s">
        <v>366</v>
      </c>
      <c r="B483" s="102" t="s">
        <v>367</v>
      </c>
      <c r="C483" s="103"/>
      <c r="D483" s="24"/>
      <c r="E483" s="24"/>
      <c r="F483" s="95">
        <f>ROUND(+F$480,2)</f>
        <v>10877.94</v>
      </c>
      <c r="G483" s="96"/>
      <c r="H483" s="95">
        <f>ROUND(+H$480,2)</f>
        <v>12972.83</v>
      </c>
      <c r="I483" s="96"/>
      <c r="J483" s="95">
        <f>ROUND(+J$480,2)</f>
        <v>23850.77</v>
      </c>
      <c r="K483" s="96"/>
    </row>
    <row r="484" spans="1:11" ht="30" x14ac:dyDescent="0.35">
      <c r="A484" s="26" t="s">
        <v>368</v>
      </c>
      <c r="B484" s="116" t="s">
        <v>369</v>
      </c>
      <c r="C484" s="117"/>
      <c r="D484" s="27"/>
      <c r="E484" s="27"/>
      <c r="F484" s="108">
        <f>ROUND((+F$483+F$482),2)</f>
        <v>265129.44</v>
      </c>
      <c r="G484" s="109"/>
      <c r="H484" s="108">
        <f>ROUND((+H$483+H$482),2)</f>
        <v>305855.61</v>
      </c>
      <c r="I484" s="109"/>
      <c r="J484" s="108">
        <f>ROUND((+J$483+J$482),2)</f>
        <v>570985.05000000005</v>
      </c>
      <c r="K484" s="109"/>
    </row>
    <row r="485" spans="1:11" ht="30" x14ac:dyDescent="0.35">
      <c r="A485" s="19" t="s">
        <v>370</v>
      </c>
      <c r="B485" s="102" t="s">
        <v>495</v>
      </c>
      <c r="C485" s="103"/>
      <c r="D485" s="24"/>
      <c r="E485" s="24"/>
      <c r="F485" s="95">
        <f>F484*0.12</f>
        <v>31815.532800000001</v>
      </c>
      <c r="G485" s="96"/>
      <c r="H485" s="95">
        <f>H484*0.12</f>
        <v>36702.673199999997</v>
      </c>
      <c r="I485" s="96"/>
      <c r="J485" s="95">
        <f>J484*0.12</f>
        <v>68518.206000000006</v>
      </c>
      <c r="K485" s="96"/>
    </row>
    <row r="486" spans="1:11" ht="30" x14ac:dyDescent="0.35">
      <c r="A486" s="19" t="s">
        <v>371</v>
      </c>
      <c r="B486" s="102" t="s">
        <v>372</v>
      </c>
      <c r="C486" s="103"/>
      <c r="D486" s="24"/>
      <c r="E486" s="24"/>
      <c r="F486" s="95">
        <f>ROUND((F484+F485),2)</f>
        <v>296944.96999999997</v>
      </c>
      <c r="G486" s="99"/>
      <c r="H486" s="95">
        <f>ROUND((H484+H485),2)</f>
        <v>342558.28</v>
      </c>
      <c r="I486" s="99"/>
      <c r="J486" s="95">
        <f>ROUND((J484+J485),2)</f>
        <v>639503.26</v>
      </c>
      <c r="K486" s="99"/>
    </row>
    <row r="488" spans="1:11" ht="64.5" customHeight="1" x14ac:dyDescent="0.25">
      <c r="A488" s="113" t="s">
        <v>373</v>
      </c>
      <c r="B488" s="114"/>
      <c r="C488" s="115"/>
      <c r="D488" s="28"/>
      <c r="E488" s="73"/>
      <c r="F488" s="97">
        <v>25</v>
      </c>
      <c r="G488" s="98"/>
      <c r="H488" s="97">
        <v>35</v>
      </c>
      <c r="I488" s="98"/>
      <c r="J488" s="100"/>
      <c r="K488" s="101"/>
    </row>
    <row r="489" spans="1:11" ht="63" customHeight="1" x14ac:dyDescent="0.25">
      <c r="A489" s="113" t="s">
        <v>374</v>
      </c>
      <c r="B489" s="114"/>
      <c r="C489" s="115"/>
      <c r="D489" s="28"/>
      <c r="E489" s="73"/>
      <c r="F489" s="97">
        <v>0</v>
      </c>
      <c r="G489" s="98"/>
      <c r="H489" s="97">
        <v>0</v>
      </c>
      <c r="I489" s="98"/>
      <c r="J489" s="100"/>
      <c r="K489" s="101"/>
    </row>
    <row r="490" spans="1:11" ht="37.5" customHeight="1" x14ac:dyDescent="0.25">
      <c r="A490" s="110" t="s">
        <v>375</v>
      </c>
      <c r="B490" s="111"/>
      <c r="C490" s="112"/>
      <c r="D490" s="28"/>
      <c r="E490" s="73"/>
      <c r="F490" s="97">
        <f>+ROUND((F$488/600+F$489/200),2)</f>
        <v>0.04</v>
      </c>
      <c r="G490" s="98"/>
      <c r="H490" s="97">
        <f>+ROUND((H$488/600+H$489/200),2)</f>
        <v>0.06</v>
      </c>
      <c r="I490" s="98"/>
      <c r="J490" s="100"/>
      <c r="K490" s="101"/>
    </row>
    <row r="500" spans="6:6" x14ac:dyDescent="0.25">
      <c r="F500" s="35"/>
    </row>
    <row r="501" spans="6:6" x14ac:dyDescent="0.25">
      <c r="F501" s="35"/>
    </row>
  </sheetData>
  <autoFilter ref="A10:K212"/>
  <mergeCells count="79">
    <mergeCell ref="H3:I3"/>
    <mergeCell ref="A4:B4"/>
    <mergeCell ref="B482:C482"/>
    <mergeCell ref="E6:E7"/>
    <mergeCell ref="E8:E9"/>
    <mergeCell ref="A3:E3"/>
    <mergeCell ref="F3:G3"/>
    <mergeCell ref="F486:G486"/>
    <mergeCell ref="F483:G483"/>
    <mergeCell ref="F484:G484"/>
    <mergeCell ref="F488:G488"/>
    <mergeCell ref="F489:G489"/>
    <mergeCell ref="A490:C490"/>
    <mergeCell ref="B483:C483"/>
    <mergeCell ref="A488:C488"/>
    <mergeCell ref="A489:C489"/>
    <mergeCell ref="B485:C485"/>
    <mergeCell ref="B486:C486"/>
    <mergeCell ref="B484:C484"/>
    <mergeCell ref="J484:K484"/>
    <mergeCell ref="H490:I490"/>
    <mergeCell ref="F470:G470"/>
    <mergeCell ref="F482:G482"/>
    <mergeCell ref="H478:I478"/>
    <mergeCell ref="J478:K478"/>
    <mergeCell ref="H479:I479"/>
    <mergeCell ref="J479:K479"/>
    <mergeCell ref="H480:I480"/>
    <mergeCell ref="J480:K480"/>
    <mergeCell ref="H482:I482"/>
    <mergeCell ref="J482:K482"/>
    <mergeCell ref="J490:K490"/>
    <mergeCell ref="H486:I486"/>
    <mergeCell ref="F490:G490"/>
    <mergeCell ref="F485:G485"/>
    <mergeCell ref="B480:C480"/>
    <mergeCell ref="B212:C212"/>
    <mergeCell ref="B470:C470"/>
    <mergeCell ref="F478:G478"/>
    <mergeCell ref="F479:G479"/>
    <mergeCell ref="F480:G480"/>
    <mergeCell ref="F212:G212"/>
    <mergeCell ref="J486:K486"/>
    <mergeCell ref="H488:I488"/>
    <mergeCell ref="J488:K488"/>
    <mergeCell ref="H489:I489"/>
    <mergeCell ref="J489:K489"/>
    <mergeCell ref="H485:I485"/>
    <mergeCell ref="H483:I483"/>
    <mergeCell ref="J483:K483"/>
    <mergeCell ref="F4:G4"/>
    <mergeCell ref="H4:I4"/>
    <mergeCell ref="J4:K4"/>
    <mergeCell ref="F5:G5"/>
    <mergeCell ref="H212:I212"/>
    <mergeCell ref="J212:K212"/>
    <mergeCell ref="H470:I470"/>
    <mergeCell ref="J470:K470"/>
    <mergeCell ref="I8:I9"/>
    <mergeCell ref="J8:J9"/>
    <mergeCell ref="K8:K9"/>
    <mergeCell ref="J485:K485"/>
    <mergeCell ref="H484:I484"/>
    <mergeCell ref="A1:G1"/>
    <mergeCell ref="A2:G2"/>
    <mergeCell ref="H5:I5"/>
    <mergeCell ref="J5:K5"/>
    <mergeCell ref="J7:K7"/>
    <mergeCell ref="J3:K3"/>
    <mergeCell ref="A6:A9"/>
    <mergeCell ref="B6:B9"/>
    <mergeCell ref="C6:C9"/>
    <mergeCell ref="D6:D7"/>
    <mergeCell ref="D8:D9"/>
    <mergeCell ref="F6:G7"/>
    <mergeCell ref="H6:I7"/>
    <mergeCell ref="F8:F9"/>
    <mergeCell ref="G8:G9"/>
    <mergeCell ref="H8:H9"/>
  </mergeCells>
  <printOptions horizontalCentered="1"/>
  <pageMargins left="0.11811023622047245" right="0.11811023622047245" top="0.74803149606299213" bottom="0.74803149606299213" header="0.31496062992125984" footer="0.31496062992125984"/>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JAVIER PALADINES ZURITA</dc:creator>
  <cp:lastModifiedBy>AMADA ELIZABETH PALADINES FUENTES</cp:lastModifiedBy>
  <cp:lastPrinted>2022-06-30T19:33:07Z</cp:lastPrinted>
  <dcterms:created xsi:type="dcterms:W3CDTF">2019-11-19T17:22:23Z</dcterms:created>
  <dcterms:modified xsi:type="dcterms:W3CDTF">2022-08-31T21:23:56Z</dcterms:modified>
</cp:coreProperties>
</file>