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LR-2021\21.- PLANEE OBRA G4\DOCUMENTACION ENVIAR\"/>
    </mc:Choice>
  </mc:AlternateContent>
  <bookViews>
    <workbookView xWindow="0" yWindow="0" windowWidth="20490" windowHeight="7665" tabRatio="749" activeTab="1"/>
  </bookViews>
  <sheets>
    <sheet name="Tabla UCP G4" sheetId="12" r:id="rId1"/>
    <sheet name="Presupuesto Referencial G4" sheetId="1" r:id="rId2"/>
    <sheet name="COTIZACION_1" sheetId="5" r:id="rId3"/>
    <sheet name="COTIZACION_2" sheetId="7" r:id="rId4"/>
    <sheet name="COTIZACION_3" sheetId="8" r:id="rId5"/>
    <sheet name="RESUMEN" sheetId="9" r:id="rId6"/>
    <sheet name="Hoja1" sheetId="6" r:id="rId7"/>
    <sheet name="CERRITO" sheetId="10" r:id="rId8"/>
    <sheet name="BANQUERAS" sheetId="11" r:id="rId9"/>
  </sheets>
  <definedNames>
    <definedName name="_xlnm._FilterDatabase" localSheetId="2" hidden="1">COTIZACION_1!$B$14:$K$112</definedName>
    <definedName name="_xlnm._FilterDatabase" localSheetId="3" hidden="1">COTIZACION_2!$B$14:$K$112</definedName>
    <definedName name="_xlnm._FilterDatabase" localSheetId="4" hidden="1">COTIZACION_3!$B$14:$K$112</definedName>
    <definedName name="_xlnm._FilterDatabase" localSheetId="1" hidden="1">'Presupuesto Referencial G4'!$B$9:$K$107</definedName>
    <definedName name="_xlnm._FilterDatabase" localSheetId="5" hidden="1">RESUMEN!$B$8:$K$106</definedName>
    <definedName name="_xlnm._FilterDatabase" localSheetId="0" hidden="1">'Tabla UCP G4'!$B$9:$K$107</definedName>
    <definedName name="_xlnm.Print_Area" localSheetId="2">COTIZACION_1!$B$14:$K$220</definedName>
    <definedName name="_xlnm.Print_Area" localSheetId="3">COTIZACION_2!$B$14:$K$220</definedName>
    <definedName name="_xlnm.Print_Area" localSheetId="4">COTIZACION_3!$B$14:$K$221</definedName>
    <definedName name="_xlnm.Print_Area" localSheetId="1">'Presupuesto Referencial G4'!$B$2:$K$201</definedName>
    <definedName name="_xlnm.Print_Area" localSheetId="5">RESUMEN!$B$8:$K$199</definedName>
    <definedName name="_xlnm.Print_Area" localSheetId="0">'Tabla UCP G4'!$B$2:$K$207</definedName>
    <definedName name="_xlnm.Print_Titles" localSheetId="2">COTIZACION_1!$7:$13</definedName>
    <definedName name="_xlnm.Print_Titles" localSheetId="3">COTIZACION_2!$7:$13</definedName>
    <definedName name="_xlnm.Print_Titles" localSheetId="4">COTIZACION_3!$7:$13</definedName>
    <definedName name="_xlnm.Print_Titles" localSheetId="1">'Presupuesto Referencial G4'!$2:$8</definedName>
    <definedName name="_xlnm.Print_Titles" localSheetId="5">RESUMEN!$1:$7</definedName>
    <definedName name="_xlnm.Print_Titles" localSheetId="0">'Tabla UCP G4'!$2:$8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6" i="1" l="1"/>
  <c r="K106" i="1" s="1"/>
  <c r="G106" i="1"/>
  <c r="K105" i="1"/>
  <c r="J105" i="1"/>
  <c r="G105" i="1"/>
  <c r="J104" i="1"/>
  <c r="K104" i="1" s="1"/>
  <c r="G104" i="1"/>
  <c r="J103" i="1"/>
  <c r="K103" i="1" s="1"/>
  <c r="G103" i="1"/>
  <c r="K102" i="1"/>
  <c r="J102" i="1"/>
  <c r="G102" i="1"/>
  <c r="K101" i="1"/>
  <c r="J101" i="1"/>
  <c r="G101" i="1"/>
  <c r="J100" i="1"/>
  <c r="K100" i="1" s="1"/>
  <c r="G100" i="1"/>
  <c r="J99" i="1"/>
  <c r="K99" i="1" s="1"/>
  <c r="G99" i="1"/>
  <c r="K98" i="1"/>
  <c r="J98" i="1"/>
  <c r="G98" i="1"/>
  <c r="K97" i="1"/>
  <c r="J97" i="1"/>
  <c r="G97" i="1"/>
  <c r="J96" i="1"/>
  <c r="K96" i="1" s="1"/>
  <c r="G96" i="1"/>
  <c r="J95" i="1"/>
  <c r="K95" i="1" s="1"/>
  <c r="G95" i="1"/>
  <c r="K94" i="1"/>
  <c r="J94" i="1"/>
  <c r="G94" i="1"/>
  <c r="K93" i="1"/>
  <c r="J93" i="1"/>
  <c r="G93" i="1"/>
  <c r="J92" i="1"/>
  <c r="K92" i="1" s="1"/>
  <c r="G92" i="1"/>
  <c r="J91" i="1"/>
  <c r="K91" i="1" s="1"/>
  <c r="G91" i="1"/>
  <c r="K90" i="1"/>
  <c r="J90" i="1"/>
  <c r="G90" i="1"/>
  <c r="K89" i="1"/>
  <c r="J89" i="1"/>
  <c r="G89" i="1"/>
  <c r="J88" i="1"/>
  <c r="K88" i="1" s="1"/>
  <c r="G88" i="1"/>
  <c r="J87" i="1"/>
  <c r="K87" i="1" s="1"/>
  <c r="G87" i="1"/>
  <c r="K86" i="1"/>
  <c r="J86" i="1"/>
  <c r="G86" i="1"/>
  <c r="K85" i="1"/>
  <c r="J85" i="1"/>
  <c r="G85" i="1"/>
  <c r="J84" i="1"/>
  <c r="K84" i="1" s="1"/>
  <c r="I84" i="1"/>
  <c r="G84" i="1"/>
  <c r="J83" i="1"/>
  <c r="K83" i="1" s="1"/>
  <c r="I83" i="1"/>
  <c r="G83" i="1"/>
  <c r="J82" i="1"/>
  <c r="K82" i="1" s="1"/>
  <c r="G82" i="1"/>
  <c r="J81" i="1"/>
  <c r="K81" i="1" s="1"/>
  <c r="G81" i="1"/>
  <c r="J80" i="1"/>
  <c r="K80" i="1" s="1"/>
  <c r="G80" i="1"/>
  <c r="K79" i="1"/>
  <c r="J79" i="1"/>
  <c r="G79" i="1"/>
  <c r="J78" i="1"/>
  <c r="K78" i="1" s="1"/>
  <c r="G78" i="1"/>
  <c r="J77" i="1"/>
  <c r="K77" i="1" s="1"/>
  <c r="I77" i="1"/>
  <c r="G77" i="1"/>
  <c r="K76" i="1"/>
  <c r="J76" i="1"/>
  <c r="I76" i="1"/>
  <c r="G76" i="1"/>
  <c r="K75" i="1"/>
  <c r="J75" i="1"/>
  <c r="I75" i="1"/>
  <c r="G75" i="1"/>
  <c r="K74" i="1"/>
  <c r="J74" i="1"/>
  <c r="I74" i="1"/>
  <c r="G74" i="1"/>
  <c r="K73" i="1"/>
  <c r="J73" i="1"/>
  <c r="G73" i="1"/>
  <c r="K72" i="1"/>
  <c r="J72" i="1"/>
  <c r="G72" i="1"/>
  <c r="K71" i="1"/>
  <c r="J71" i="1"/>
  <c r="G71" i="1"/>
  <c r="J70" i="1"/>
  <c r="K70" i="1" s="1"/>
  <c r="G70" i="1"/>
  <c r="K69" i="1"/>
  <c r="J69" i="1"/>
  <c r="G69" i="1"/>
  <c r="J68" i="1"/>
  <c r="K68" i="1" s="1"/>
  <c r="I68" i="1"/>
  <c r="G68" i="1"/>
  <c r="K67" i="1"/>
  <c r="J67" i="1"/>
  <c r="I67" i="1"/>
  <c r="G67" i="1"/>
  <c r="J66" i="1"/>
  <c r="K66" i="1" s="1"/>
  <c r="I66" i="1"/>
  <c r="G66" i="1"/>
  <c r="K65" i="1"/>
  <c r="J65" i="1"/>
  <c r="G65" i="1"/>
  <c r="K64" i="1"/>
  <c r="J64" i="1"/>
  <c r="G64" i="1"/>
  <c r="J63" i="1"/>
  <c r="K63" i="1" s="1"/>
  <c r="I63" i="1"/>
  <c r="G63" i="1"/>
  <c r="J62" i="1"/>
  <c r="K62" i="1" s="1"/>
  <c r="I62" i="1"/>
  <c r="G62" i="1"/>
  <c r="J61" i="1"/>
  <c r="K61" i="1" s="1"/>
  <c r="I61" i="1"/>
  <c r="G61" i="1"/>
  <c r="J60" i="1"/>
  <c r="K60" i="1" s="1"/>
  <c r="I60" i="1"/>
  <c r="G60" i="1"/>
  <c r="J59" i="1"/>
  <c r="K59" i="1" s="1"/>
  <c r="G59" i="1"/>
  <c r="K58" i="1"/>
  <c r="J58" i="1"/>
  <c r="G58" i="1"/>
  <c r="J57" i="1"/>
  <c r="K57" i="1" s="1"/>
  <c r="I57" i="1"/>
  <c r="G57" i="1"/>
  <c r="K56" i="1"/>
  <c r="J56" i="1"/>
  <c r="I56" i="1"/>
  <c r="G56" i="1"/>
  <c r="J55" i="1"/>
  <c r="K55" i="1" s="1"/>
  <c r="I55" i="1"/>
  <c r="G55" i="1"/>
  <c r="K54" i="1"/>
  <c r="J54" i="1"/>
  <c r="I54" i="1"/>
  <c r="G54" i="1"/>
  <c r="J53" i="1"/>
  <c r="K53" i="1" s="1"/>
  <c r="I53" i="1"/>
  <c r="G53" i="1"/>
  <c r="K52" i="1"/>
  <c r="J52" i="1"/>
  <c r="I52" i="1"/>
  <c r="G52" i="1"/>
  <c r="J51" i="1"/>
  <c r="K51" i="1" s="1"/>
  <c r="I51" i="1"/>
  <c r="G51" i="1"/>
  <c r="K50" i="1"/>
  <c r="J50" i="1"/>
  <c r="I50" i="1"/>
  <c r="G50" i="1"/>
  <c r="J49" i="1"/>
  <c r="K49" i="1" s="1"/>
  <c r="G49" i="1"/>
  <c r="K48" i="1"/>
  <c r="J48" i="1"/>
  <c r="I48" i="1"/>
  <c r="G48" i="1"/>
  <c r="K47" i="1"/>
  <c r="J47" i="1"/>
  <c r="I47" i="1"/>
  <c r="G47" i="1"/>
  <c r="K46" i="1"/>
  <c r="J46" i="1"/>
  <c r="G46" i="1"/>
  <c r="J45" i="1"/>
  <c r="K45" i="1" s="1"/>
  <c r="G45" i="1"/>
  <c r="K44" i="1"/>
  <c r="J44" i="1"/>
  <c r="G44" i="1"/>
  <c r="K43" i="1"/>
  <c r="J43" i="1"/>
  <c r="G43" i="1"/>
  <c r="K42" i="1"/>
  <c r="J42" i="1"/>
  <c r="I42" i="1"/>
  <c r="G42" i="1"/>
  <c r="K41" i="1"/>
  <c r="J41" i="1"/>
  <c r="I41" i="1"/>
  <c r="G41" i="1"/>
  <c r="K40" i="1"/>
  <c r="J40" i="1"/>
  <c r="I40" i="1"/>
  <c r="G40" i="1"/>
  <c r="K39" i="1"/>
  <c r="J39" i="1"/>
  <c r="I39" i="1"/>
  <c r="G39" i="1"/>
  <c r="K38" i="1"/>
  <c r="J38" i="1"/>
  <c r="I38" i="1"/>
  <c r="G38" i="1"/>
  <c r="K37" i="1"/>
  <c r="J37" i="1"/>
  <c r="I37" i="1"/>
  <c r="G37" i="1"/>
  <c r="K36" i="1"/>
  <c r="J36" i="1"/>
  <c r="G36" i="1"/>
  <c r="J35" i="1"/>
  <c r="K35" i="1" s="1"/>
  <c r="I35" i="1"/>
  <c r="G35" i="1"/>
  <c r="J34" i="1"/>
  <c r="K34" i="1" s="1"/>
  <c r="I34" i="1"/>
  <c r="G34" i="1"/>
  <c r="J33" i="1"/>
  <c r="K33" i="1" s="1"/>
  <c r="I33" i="1"/>
  <c r="G33" i="1"/>
  <c r="J32" i="1"/>
  <c r="K32" i="1" s="1"/>
  <c r="I32" i="1"/>
  <c r="G32" i="1"/>
  <c r="J31" i="1"/>
  <c r="K31" i="1" s="1"/>
  <c r="I31" i="1"/>
  <c r="G31" i="1"/>
  <c r="J30" i="1"/>
  <c r="K30" i="1" s="1"/>
  <c r="I30" i="1"/>
  <c r="G30" i="1"/>
  <c r="J29" i="1"/>
  <c r="K29" i="1" s="1"/>
  <c r="I29" i="1"/>
  <c r="G29" i="1"/>
  <c r="J28" i="1"/>
  <c r="K28" i="1" s="1"/>
  <c r="I28" i="1"/>
  <c r="G28" i="1"/>
  <c r="J27" i="1"/>
  <c r="K27" i="1" s="1"/>
  <c r="I27" i="1"/>
  <c r="G27" i="1"/>
  <c r="J26" i="1"/>
  <c r="K26" i="1" s="1"/>
  <c r="I26" i="1"/>
  <c r="G26" i="1"/>
  <c r="J25" i="1"/>
  <c r="K25" i="1" s="1"/>
  <c r="I25" i="1"/>
  <c r="G25" i="1"/>
  <c r="J24" i="1"/>
  <c r="K24" i="1" s="1"/>
  <c r="I24" i="1"/>
  <c r="G24" i="1"/>
  <c r="J23" i="1"/>
  <c r="K23" i="1" s="1"/>
  <c r="I23" i="1"/>
  <c r="G23" i="1"/>
  <c r="J22" i="1"/>
  <c r="K22" i="1" s="1"/>
  <c r="I22" i="1"/>
  <c r="G22" i="1"/>
  <c r="J21" i="1"/>
  <c r="K21" i="1" s="1"/>
  <c r="G21" i="1"/>
  <c r="K20" i="1"/>
  <c r="J20" i="1"/>
  <c r="I20" i="1"/>
  <c r="G20" i="1"/>
  <c r="K19" i="1"/>
  <c r="J19" i="1"/>
  <c r="I19" i="1"/>
  <c r="G19" i="1"/>
  <c r="K18" i="1"/>
  <c r="J18" i="1"/>
  <c r="G18" i="1"/>
  <c r="J17" i="1"/>
  <c r="K17" i="1" s="1"/>
  <c r="I17" i="1"/>
  <c r="G17" i="1"/>
  <c r="K16" i="1"/>
  <c r="J16" i="1"/>
  <c r="G16" i="1"/>
  <c r="K15" i="1"/>
  <c r="J15" i="1"/>
  <c r="G15" i="1"/>
  <c r="J14" i="1"/>
  <c r="K14" i="1" s="1"/>
  <c r="I14" i="1"/>
  <c r="G14" i="1"/>
  <c r="J13" i="1"/>
  <c r="K13" i="1" s="1"/>
  <c r="I13" i="1"/>
  <c r="G13" i="1"/>
  <c r="J12" i="1"/>
  <c r="K12" i="1" s="1"/>
  <c r="I12" i="1"/>
  <c r="G12" i="1"/>
  <c r="J11" i="1"/>
  <c r="K11" i="1" s="1"/>
  <c r="I11" i="1"/>
  <c r="G11" i="1"/>
  <c r="J10" i="1"/>
  <c r="K10" i="1" s="1"/>
  <c r="I10" i="1"/>
  <c r="H107" i="1" s="1"/>
  <c r="H186" i="1" s="1"/>
  <c r="G10" i="1"/>
  <c r="F107" i="1" s="1"/>
  <c r="J181" i="1"/>
  <c r="K181" i="1" s="1"/>
  <c r="I181" i="1"/>
  <c r="G181" i="1"/>
  <c r="J180" i="1"/>
  <c r="K180" i="1" s="1"/>
  <c r="I180" i="1"/>
  <c r="G180" i="1"/>
  <c r="K176" i="1"/>
  <c r="J176" i="1"/>
  <c r="G176" i="1"/>
  <c r="K175" i="1"/>
  <c r="J175" i="1"/>
  <c r="G175" i="1"/>
  <c r="K174" i="1"/>
  <c r="J174" i="1"/>
  <c r="I174" i="1"/>
  <c r="G174" i="1"/>
  <c r="J173" i="1"/>
  <c r="K173" i="1" s="1"/>
  <c r="G173" i="1"/>
  <c r="K172" i="1"/>
  <c r="J172" i="1"/>
  <c r="G172" i="1"/>
  <c r="K171" i="1"/>
  <c r="J171" i="1"/>
  <c r="G171" i="1"/>
  <c r="K170" i="1"/>
  <c r="J170" i="1"/>
  <c r="G170" i="1"/>
  <c r="K169" i="1"/>
  <c r="J169" i="1"/>
  <c r="G169" i="1"/>
  <c r="K168" i="1"/>
  <c r="J168" i="1"/>
  <c r="G168" i="1"/>
  <c r="J167" i="1"/>
  <c r="K167" i="1" s="1"/>
  <c r="G167" i="1"/>
  <c r="J166" i="1"/>
  <c r="K166" i="1" s="1"/>
  <c r="I166" i="1"/>
  <c r="G166" i="1"/>
  <c r="K165" i="1"/>
  <c r="J165" i="1"/>
  <c r="I165" i="1"/>
  <c r="G165" i="1"/>
  <c r="J164" i="1"/>
  <c r="K164" i="1" s="1"/>
  <c r="I164" i="1"/>
  <c r="G164" i="1"/>
  <c r="K163" i="1"/>
  <c r="J163" i="1"/>
  <c r="G163" i="1"/>
  <c r="K162" i="1"/>
  <c r="J162" i="1"/>
  <c r="I162" i="1"/>
  <c r="K161" i="1"/>
  <c r="J161" i="1"/>
  <c r="G161" i="1"/>
  <c r="J160" i="1"/>
  <c r="K160" i="1" s="1"/>
  <c r="G160" i="1"/>
  <c r="J159" i="1"/>
  <c r="K159" i="1" s="1"/>
  <c r="I159" i="1"/>
  <c r="G159" i="1"/>
  <c r="K158" i="1"/>
  <c r="J158" i="1"/>
  <c r="I158" i="1"/>
  <c r="K157" i="1"/>
  <c r="J157" i="1"/>
  <c r="I157" i="1"/>
  <c r="G157" i="1"/>
  <c r="J156" i="1"/>
  <c r="K156" i="1" s="1"/>
  <c r="I156" i="1"/>
  <c r="K155" i="1"/>
  <c r="J155" i="1"/>
  <c r="I155" i="1"/>
  <c r="K154" i="1"/>
  <c r="J154" i="1"/>
  <c r="I154" i="1"/>
  <c r="K153" i="1"/>
  <c r="J153" i="1"/>
  <c r="I153" i="1"/>
  <c r="K152" i="1"/>
  <c r="J152" i="1"/>
  <c r="I152" i="1"/>
  <c r="K151" i="1"/>
  <c r="J151" i="1"/>
  <c r="I151" i="1"/>
  <c r="J150" i="1"/>
  <c r="K150" i="1" s="1"/>
  <c r="I150" i="1"/>
  <c r="J149" i="1"/>
  <c r="K149" i="1" s="1"/>
  <c r="I149" i="1"/>
  <c r="J148" i="1"/>
  <c r="K148" i="1" s="1"/>
  <c r="I148" i="1"/>
  <c r="K147" i="1"/>
  <c r="J147" i="1"/>
  <c r="I147" i="1"/>
  <c r="G147" i="1"/>
  <c r="K146" i="1"/>
  <c r="J146" i="1"/>
  <c r="I146" i="1"/>
  <c r="G146" i="1"/>
  <c r="K145" i="1"/>
  <c r="J145" i="1"/>
  <c r="I145" i="1"/>
  <c r="G145" i="1"/>
  <c r="K144" i="1"/>
  <c r="J144" i="1"/>
  <c r="I144" i="1"/>
  <c r="G144" i="1"/>
  <c r="K143" i="1"/>
  <c r="J143" i="1"/>
  <c r="I143" i="1"/>
  <c r="J142" i="1"/>
  <c r="K142" i="1" s="1"/>
  <c r="I142" i="1"/>
  <c r="K141" i="1"/>
  <c r="J141" i="1"/>
  <c r="I141" i="1"/>
  <c r="J140" i="1"/>
  <c r="K140" i="1" s="1"/>
  <c r="I140" i="1"/>
  <c r="K139" i="1"/>
  <c r="J139" i="1"/>
  <c r="I139" i="1"/>
  <c r="G139" i="1"/>
  <c r="K138" i="1"/>
  <c r="J138" i="1"/>
  <c r="I138" i="1"/>
  <c r="G138" i="1"/>
  <c r="K137" i="1"/>
  <c r="J137" i="1"/>
  <c r="I137" i="1"/>
  <c r="G137" i="1"/>
  <c r="K136" i="1"/>
  <c r="J136" i="1"/>
  <c r="G136" i="1"/>
  <c r="J135" i="1"/>
  <c r="K135" i="1" s="1"/>
  <c r="G135" i="1"/>
  <c r="K134" i="1"/>
  <c r="J134" i="1"/>
  <c r="I134" i="1"/>
  <c r="G134" i="1"/>
  <c r="J133" i="1"/>
  <c r="K133" i="1" s="1"/>
  <c r="I133" i="1"/>
  <c r="G133" i="1"/>
  <c r="K132" i="1"/>
  <c r="J132" i="1"/>
  <c r="I132" i="1"/>
  <c r="G132" i="1"/>
  <c r="J131" i="1"/>
  <c r="K131" i="1" s="1"/>
  <c r="I131" i="1"/>
  <c r="J130" i="1"/>
  <c r="K130" i="1" s="1"/>
  <c r="I130" i="1"/>
  <c r="G130" i="1"/>
  <c r="J129" i="1"/>
  <c r="K129" i="1" s="1"/>
  <c r="I129" i="1"/>
  <c r="K128" i="1"/>
  <c r="J128" i="1"/>
  <c r="I128" i="1"/>
  <c r="J127" i="1"/>
  <c r="K127" i="1" s="1"/>
  <c r="I127" i="1"/>
  <c r="G127" i="1"/>
  <c r="J126" i="1"/>
  <c r="K126" i="1" s="1"/>
  <c r="I126" i="1"/>
  <c r="G126" i="1"/>
  <c r="J125" i="1"/>
  <c r="K125" i="1" s="1"/>
  <c r="I125" i="1"/>
  <c r="G125" i="1"/>
  <c r="J124" i="1"/>
  <c r="K124" i="1" s="1"/>
  <c r="I124" i="1"/>
  <c r="G124" i="1"/>
  <c r="J123" i="1"/>
  <c r="K123" i="1" s="1"/>
  <c r="I123" i="1"/>
  <c r="G123" i="1"/>
  <c r="J122" i="1"/>
  <c r="K122" i="1" s="1"/>
  <c r="I122" i="1"/>
  <c r="G122" i="1"/>
  <c r="J121" i="1"/>
  <c r="K121" i="1" s="1"/>
  <c r="I121" i="1"/>
  <c r="G121" i="1"/>
  <c r="J120" i="1"/>
  <c r="K120" i="1" s="1"/>
  <c r="I120" i="1"/>
  <c r="K119" i="1"/>
  <c r="J119" i="1"/>
  <c r="I119" i="1"/>
  <c r="J118" i="1"/>
  <c r="K118" i="1" s="1"/>
  <c r="I118" i="1"/>
  <c r="G118" i="1"/>
  <c r="J117" i="1"/>
  <c r="K117" i="1" s="1"/>
  <c r="I117" i="1"/>
  <c r="K116" i="1"/>
  <c r="J116" i="1"/>
  <c r="I116" i="1"/>
  <c r="G116" i="1"/>
  <c r="F177" i="1" s="1"/>
  <c r="K115" i="1"/>
  <c r="J115" i="1"/>
  <c r="I115" i="1"/>
  <c r="J114" i="1"/>
  <c r="K114" i="1" s="1"/>
  <c r="I114" i="1"/>
  <c r="J113" i="1"/>
  <c r="K113" i="1" s="1"/>
  <c r="I113" i="1"/>
  <c r="J112" i="1"/>
  <c r="K112" i="1" s="1"/>
  <c r="I112" i="1"/>
  <c r="K111" i="1"/>
  <c r="J111" i="1"/>
  <c r="I111" i="1"/>
  <c r="J110" i="1"/>
  <c r="K110" i="1" s="1"/>
  <c r="I110" i="1"/>
  <c r="H177" i="1" s="1"/>
  <c r="J182" i="12"/>
  <c r="G176" i="12"/>
  <c r="G175" i="12"/>
  <c r="G174" i="12"/>
  <c r="G173" i="12"/>
  <c r="G172" i="12"/>
  <c r="G171" i="12"/>
  <c r="G170" i="12"/>
  <c r="G169" i="12"/>
  <c r="G168" i="12"/>
  <c r="G167" i="12"/>
  <c r="G166" i="12"/>
  <c r="G165" i="12"/>
  <c r="G164" i="12"/>
  <c r="G163" i="12"/>
  <c r="G161" i="12"/>
  <c r="G160" i="12"/>
  <c r="G159" i="12"/>
  <c r="G157" i="12"/>
  <c r="G147" i="12"/>
  <c r="G146" i="12"/>
  <c r="G145" i="12"/>
  <c r="G144" i="12"/>
  <c r="G139" i="12"/>
  <c r="G138" i="12"/>
  <c r="G137" i="12"/>
  <c r="G136" i="12"/>
  <c r="G135" i="12"/>
  <c r="G134" i="12"/>
  <c r="G133" i="12"/>
  <c r="G132" i="12"/>
  <c r="G130" i="12"/>
  <c r="G127" i="12"/>
  <c r="G126" i="12"/>
  <c r="G125" i="12"/>
  <c r="G124" i="12"/>
  <c r="G123" i="12"/>
  <c r="G122" i="12"/>
  <c r="G121" i="12"/>
  <c r="G118" i="12"/>
  <c r="G116" i="12"/>
  <c r="G180" i="12"/>
  <c r="G181" i="12"/>
  <c r="F184" i="12" s="1"/>
  <c r="F187" i="12" s="1"/>
  <c r="I180" i="12"/>
  <c r="H184" i="12" s="1"/>
  <c r="H187" i="12" s="1"/>
  <c r="I181" i="12"/>
  <c r="K181" i="12"/>
  <c r="K180" i="12"/>
  <c r="K176" i="12"/>
  <c r="K175" i="12"/>
  <c r="K174" i="12"/>
  <c r="K173" i="12"/>
  <c r="K172" i="12"/>
  <c r="K171" i="12"/>
  <c r="K170" i="12"/>
  <c r="K169" i="12"/>
  <c r="K168" i="12"/>
  <c r="K167" i="12"/>
  <c r="K166" i="12"/>
  <c r="K165" i="12"/>
  <c r="K164" i="12"/>
  <c r="K163" i="12"/>
  <c r="K162" i="12"/>
  <c r="K161" i="12"/>
  <c r="K160" i="12"/>
  <c r="K159" i="12"/>
  <c r="K158" i="12"/>
  <c r="K157" i="12"/>
  <c r="K156" i="12"/>
  <c r="K155" i="12"/>
  <c r="K154" i="12"/>
  <c r="K153" i="12"/>
  <c r="K152" i="12"/>
  <c r="K151" i="12"/>
  <c r="K150" i="12"/>
  <c r="K149" i="12"/>
  <c r="K148" i="12"/>
  <c r="K147" i="12"/>
  <c r="K146" i="12"/>
  <c r="K145" i="12"/>
  <c r="K144" i="12"/>
  <c r="K143" i="12"/>
  <c r="K142" i="12"/>
  <c r="K141" i="12"/>
  <c r="K140" i="12"/>
  <c r="K139" i="12"/>
  <c r="K138" i="12"/>
  <c r="K137" i="12"/>
  <c r="K136" i="12"/>
  <c r="K135" i="12"/>
  <c r="K134" i="12"/>
  <c r="K133" i="12"/>
  <c r="K132" i="12"/>
  <c r="K131" i="12"/>
  <c r="K130" i="12"/>
  <c r="K129" i="12"/>
  <c r="K128" i="12"/>
  <c r="K127" i="12"/>
  <c r="K126" i="12"/>
  <c r="K125" i="12"/>
  <c r="K124" i="12"/>
  <c r="K123" i="12"/>
  <c r="K122" i="12"/>
  <c r="K121" i="12"/>
  <c r="K120" i="12"/>
  <c r="K119" i="12"/>
  <c r="K118" i="12"/>
  <c r="K117" i="12"/>
  <c r="K116" i="12"/>
  <c r="K115" i="12"/>
  <c r="K114" i="12"/>
  <c r="K113" i="12"/>
  <c r="K112" i="12"/>
  <c r="K111" i="12"/>
  <c r="K110" i="12"/>
  <c r="I174" i="12"/>
  <c r="I166" i="12"/>
  <c r="I165" i="12"/>
  <c r="I164" i="12"/>
  <c r="I162" i="12"/>
  <c r="I159" i="12"/>
  <c r="I158" i="12"/>
  <c r="I157" i="12"/>
  <c r="I156" i="12"/>
  <c r="I155" i="12"/>
  <c r="I154" i="12"/>
  <c r="I153" i="12"/>
  <c r="I152" i="12"/>
  <c r="I151" i="12"/>
  <c r="I150" i="12"/>
  <c r="I149" i="12"/>
  <c r="I148" i="12"/>
  <c r="I147" i="12"/>
  <c r="I146" i="12"/>
  <c r="I145" i="12"/>
  <c r="I144" i="12"/>
  <c r="I143" i="12"/>
  <c r="I142" i="12"/>
  <c r="I141" i="12"/>
  <c r="I140" i="12"/>
  <c r="I139" i="12"/>
  <c r="I138" i="12"/>
  <c r="I137" i="12"/>
  <c r="I134" i="12"/>
  <c r="I133" i="12"/>
  <c r="I132" i="12"/>
  <c r="I131" i="12"/>
  <c r="I130" i="12"/>
  <c r="I129" i="12"/>
  <c r="I128" i="12"/>
  <c r="I127" i="12"/>
  <c r="I126" i="12"/>
  <c r="I125" i="12"/>
  <c r="I124" i="12"/>
  <c r="I123" i="12"/>
  <c r="I122" i="12"/>
  <c r="I121" i="12"/>
  <c r="I120" i="12"/>
  <c r="I119" i="12"/>
  <c r="I118" i="12"/>
  <c r="I117" i="12"/>
  <c r="I116" i="12"/>
  <c r="I115" i="12"/>
  <c r="I114" i="12"/>
  <c r="I113" i="12"/>
  <c r="I112" i="12"/>
  <c r="I111" i="12"/>
  <c r="I110" i="12"/>
  <c r="K106" i="12"/>
  <c r="K105" i="12"/>
  <c r="K104" i="12"/>
  <c r="K103" i="12"/>
  <c r="K102" i="12"/>
  <c r="K101" i="12"/>
  <c r="K100" i="12"/>
  <c r="K99" i="12"/>
  <c r="K98" i="12"/>
  <c r="K97"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I84" i="12"/>
  <c r="I83" i="12"/>
  <c r="I77" i="12"/>
  <c r="I76" i="12"/>
  <c r="I75" i="12"/>
  <c r="I74" i="12"/>
  <c r="I68" i="12"/>
  <c r="I67" i="12"/>
  <c r="I66" i="12"/>
  <c r="I63" i="12"/>
  <c r="I62" i="12"/>
  <c r="I61" i="12"/>
  <c r="I60" i="12"/>
  <c r="I57" i="12"/>
  <c r="I56" i="12"/>
  <c r="I55" i="12"/>
  <c r="I54" i="12"/>
  <c r="I53" i="12"/>
  <c r="I52" i="12"/>
  <c r="I51" i="12"/>
  <c r="I50" i="12"/>
  <c r="I48" i="12"/>
  <c r="I47" i="12"/>
  <c r="I42" i="12"/>
  <c r="I41" i="12"/>
  <c r="I40" i="12"/>
  <c r="I39" i="12"/>
  <c r="I38" i="12"/>
  <c r="I37" i="12"/>
  <c r="I35" i="12"/>
  <c r="I34" i="12"/>
  <c r="I33" i="12"/>
  <c r="I32" i="12"/>
  <c r="I31" i="12"/>
  <c r="I30" i="12"/>
  <c r="I29" i="12"/>
  <c r="I28" i="12"/>
  <c r="I27" i="12"/>
  <c r="I26" i="12"/>
  <c r="I25" i="12"/>
  <c r="I24" i="12"/>
  <c r="I23" i="12"/>
  <c r="I22" i="12"/>
  <c r="I20" i="12"/>
  <c r="I19" i="12"/>
  <c r="I17" i="12"/>
  <c r="I14" i="12"/>
  <c r="I13" i="12"/>
  <c r="I12" i="12"/>
  <c r="I11" i="12"/>
  <c r="I10"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F107" i="12" s="1"/>
  <c r="J184" i="12" l="1"/>
  <c r="J187" i="12" s="1"/>
  <c r="J107" i="1"/>
  <c r="J186" i="1" s="1"/>
  <c r="F182" i="1"/>
  <c r="F184" i="1" s="1"/>
  <c r="F187" i="1" s="1"/>
  <c r="F186" i="1"/>
  <c r="J177" i="1"/>
  <c r="H193" i="12"/>
  <c r="F193" i="12"/>
  <c r="J183" i="12"/>
  <c r="J181" i="12"/>
  <c r="J180" i="12"/>
  <c r="J176" i="12"/>
  <c r="J175" i="12"/>
  <c r="J174" i="12"/>
  <c r="J173" i="12"/>
  <c r="J172" i="12"/>
  <c r="J171" i="12"/>
  <c r="J170" i="12"/>
  <c r="J169" i="12"/>
  <c r="J168" i="12"/>
  <c r="J167" i="12"/>
  <c r="J166" i="12"/>
  <c r="J165" i="12"/>
  <c r="J164" i="12"/>
  <c r="J163" i="12"/>
  <c r="J162" i="12"/>
  <c r="J161" i="12"/>
  <c r="J160" i="12"/>
  <c r="J159" i="12"/>
  <c r="J158" i="12"/>
  <c r="J157" i="12"/>
  <c r="J156" i="12"/>
  <c r="J155" i="12"/>
  <c r="J154" i="12"/>
  <c r="J153" i="12"/>
  <c r="J152" i="12"/>
  <c r="J151" i="12"/>
  <c r="J150" i="12"/>
  <c r="J149" i="12"/>
  <c r="J148" i="12"/>
  <c r="J147" i="12"/>
  <c r="J146" i="12"/>
  <c r="J145" i="12"/>
  <c r="J144" i="12"/>
  <c r="J143" i="12"/>
  <c r="J142" i="12"/>
  <c r="J141" i="12"/>
  <c r="J140" i="12"/>
  <c r="J139" i="12"/>
  <c r="J138" i="12"/>
  <c r="J137" i="12"/>
  <c r="J136" i="12"/>
  <c r="J135" i="12"/>
  <c r="J134" i="12"/>
  <c r="J133" i="12"/>
  <c r="J132" i="12"/>
  <c r="J131" i="12"/>
  <c r="J130" i="12"/>
  <c r="J129" i="12"/>
  <c r="J128" i="12"/>
  <c r="J127" i="12"/>
  <c r="J126" i="12"/>
  <c r="J125" i="12"/>
  <c r="J124" i="12"/>
  <c r="J123" i="12"/>
  <c r="J122" i="12"/>
  <c r="J121" i="12"/>
  <c r="J120" i="12"/>
  <c r="J119" i="12"/>
  <c r="J118" i="12"/>
  <c r="J117" i="12"/>
  <c r="J116" i="12"/>
  <c r="J115" i="12"/>
  <c r="J114" i="12"/>
  <c r="J113" i="12"/>
  <c r="J112" i="12"/>
  <c r="J111" i="12"/>
  <c r="J110" i="12"/>
  <c r="J106" i="12"/>
  <c r="J105" i="12"/>
  <c r="J104" i="12"/>
  <c r="J103" i="12"/>
  <c r="J102" i="12"/>
  <c r="J101" i="12"/>
  <c r="J100" i="12"/>
  <c r="J99" i="12"/>
  <c r="J98" i="12"/>
  <c r="J97" i="12"/>
  <c r="J96" i="12"/>
  <c r="J95" i="12"/>
  <c r="J94" i="12"/>
  <c r="J93" i="12"/>
  <c r="J92" i="12"/>
  <c r="J91" i="12"/>
  <c r="J90" i="12"/>
  <c r="J89" i="12"/>
  <c r="J88" i="12"/>
  <c r="J87" i="12"/>
  <c r="J86" i="12"/>
  <c r="J85" i="12"/>
  <c r="J84" i="12"/>
  <c r="J83" i="12"/>
  <c r="J82" i="12"/>
  <c r="J81" i="12"/>
  <c r="J80" i="12"/>
  <c r="J79" i="12"/>
  <c r="J78" i="12"/>
  <c r="J77" i="12"/>
  <c r="J76" i="12"/>
  <c r="J75" i="12"/>
  <c r="J74" i="12"/>
  <c r="J73" i="12"/>
  <c r="J72" i="12"/>
  <c r="J71" i="12"/>
  <c r="J70" i="12"/>
  <c r="J69" i="12"/>
  <c r="J68" i="12"/>
  <c r="J67" i="12"/>
  <c r="J66" i="12"/>
  <c r="J65" i="12"/>
  <c r="J64" i="12"/>
  <c r="J63" i="12"/>
  <c r="J62" i="12"/>
  <c r="J61" i="12"/>
  <c r="J60" i="12"/>
  <c r="J59" i="12"/>
  <c r="J58" i="12"/>
  <c r="J57" i="12"/>
  <c r="J56" i="12"/>
  <c r="J55" i="12"/>
  <c r="J54" i="12"/>
  <c r="J53" i="12"/>
  <c r="J52" i="12"/>
  <c r="J51" i="12"/>
  <c r="J50" i="12"/>
  <c r="J49" i="12"/>
  <c r="J48" i="12"/>
  <c r="J47" i="12"/>
  <c r="J46" i="12"/>
  <c r="J45" i="12"/>
  <c r="J44" i="12"/>
  <c r="J43" i="12"/>
  <c r="J42" i="12"/>
  <c r="J41" i="12"/>
  <c r="J40" i="12"/>
  <c r="J39" i="12"/>
  <c r="J38" i="12"/>
  <c r="J37" i="12"/>
  <c r="J36" i="12"/>
  <c r="J35" i="12"/>
  <c r="J34" i="12"/>
  <c r="J33" i="12"/>
  <c r="J32" i="12"/>
  <c r="J31" i="12"/>
  <c r="J30" i="12"/>
  <c r="J29" i="12"/>
  <c r="J28" i="12"/>
  <c r="J27" i="12"/>
  <c r="J26" i="12"/>
  <c r="J25" i="12"/>
  <c r="J24" i="12"/>
  <c r="J23" i="12"/>
  <c r="J22" i="12"/>
  <c r="J21" i="12"/>
  <c r="J20" i="12"/>
  <c r="J19" i="12"/>
  <c r="J18" i="12"/>
  <c r="J17" i="12"/>
  <c r="J16" i="12"/>
  <c r="J15" i="12"/>
  <c r="J14" i="12"/>
  <c r="J13" i="12"/>
  <c r="J12" i="12"/>
  <c r="J11" i="12"/>
  <c r="B11" i="12"/>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80" i="12" s="1"/>
  <c r="B181" i="12" s="1"/>
  <c r="B182" i="12" s="1"/>
  <c r="B183" i="12" s="1"/>
  <c r="J10" i="12"/>
  <c r="F189" i="1" l="1"/>
  <c r="F177" i="12"/>
  <c r="F186" i="12" s="1"/>
  <c r="F189" i="12" s="1"/>
  <c r="H107" i="12"/>
  <c r="H177" i="12"/>
  <c r="J177" i="12"/>
  <c r="J186" i="12" s="1"/>
  <c r="J189" i="12" s="1"/>
  <c r="J107" i="12"/>
  <c r="Q190" i="9"/>
  <c r="W190" i="9"/>
  <c r="U190" i="9"/>
  <c r="H186" i="12" l="1"/>
  <c r="H189" i="12" s="1"/>
  <c r="E201" i="10"/>
  <c r="E200" i="10"/>
  <c r="E199" i="10"/>
  <c r="E201" i="11" l="1"/>
  <c r="E200" i="11"/>
  <c r="E199" i="11"/>
  <c r="F180" i="11"/>
  <c r="F179" i="11"/>
  <c r="F178" i="11"/>
  <c r="F177" i="11"/>
  <c r="F176" i="11"/>
  <c r="F175" i="11"/>
  <c r="F174" i="11"/>
  <c r="F173" i="11"/>
  <c r="F172" i="11"/>
  <c r="F171" i="11"/>
  <c r="F170" i="11"/>
  <c r="F169" i="11"/>
  <c r="F168" i="11"/>
  <c r="F167" i="11"/>
  <c r="F166" i="11"/>
  <c r="F165" i="11"/>
  <c r="F164" i="11"/>
  <c r="F163" i="11"/>
  <c r="F162" i="11"/>
  <c r="F161" i="11"/>
  <c r="F160" i="11"/>
  <c r="F159" i="11"/>
  <c r="F158" i="11"/>
  <c r="F157" i="11"/>
  <c r="F156" i="11"/>
  <c r="F155" i="11"/>
  <c r="F154" i="11"/>
  <c r="F153" i="11"/>
  <c r="F152" i="11"/>
  <c r="F151" i="11"/>
  <c r="F150" i="11"/>
  <c r="F149" i="11"/>
  <c r="F148" i="11"/>
  <c r="F147" i="11"/>
  <c r="F146" i="11"/>
  <c r="F145" i="11"/>
  <c r="F144" i="11"/>
  <c r="F143" i="11"/>
  <c r="F142" i="11"/>
  <c r="F141" i="11"/>
  <c r="F140" i="11"/>
  <c r="F139" i="11"/>
  <c r="F138" i="11"/>
  <c r="F137" i="11"/>
  <c r="F136" i="11"/>
  <c r="F135" i="11"/>
  <c r="F134" i="11"/>
  <c r="F133" i="11"/>
  <c r="F132" i="11"/>
  <c r="F131" i="11"/>
  <c r="F130" i="11"/>
  <c r="F129" i="11"/>
  <c r="F128" i="11"/>
  <c r="F127" i="11"/>
  <c r="F126" i="11"/>
  <c r="F125" i="11"/>
  <c r="F124" i="11"/>
  <c r="F123" i="11"/>
  <c r="F122" i="11"/>
  <c r="F121" i="11"/>
  <c r="F120" i="11"/>
  <c r="F119" i="11"/>
  <c r="F118" i="11"/>
  <c r="F117" i="11"/>
  <c r="F116" i="11"/>
  <c r="F115" i="11"/>
  <c r="F114" i="11"/>
  <c r="F103" i="11" l="1"/>
  <c r="F110" i="11"/>
  <c r="F109" i="11"/>
  <c r="F108" i="11"/>
  <c r="F107" i="11"/>
  <c r="F106" i="11"/>
  <c r="F105" i="11"/>
  <c r="F104"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3" i="11"/>
  <c r="F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85" i="11"/>
  <c r="F184" i="11"/>
  <c r="B16" i="1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4" i="11" s="1"/>
  <c r="B185" i="11" s="1"/>
  <c r="B186" i="11" s="1"/>
  <c r="B187" i="11" s="1"/>
  <c r="B15" i="11"/>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150" i="10"/>
  <c r="F151" i="10"/>
  <c r="F152" i="10"/>
  <c r="F153" i="10"/>
  <c r="F154" i="10"/>
  <c r="F155" i="10"/>
  <c r="F156" i="10"/>
  <c r="F157" i="10"/>
  <c r="F158" i="10"/>
  <c r="F159" i="10"/>
  <c r="F160" i="10"/>
  <c r="F161" i="10"/>
  <c r="F162" i="10"/>
  <c r="F163" i="10"/>
  <c r="F164" i="10"/>
  <c r="F165" i="10"/>
  <c r="F166" i="10"/>
  <c r="F167" i="10"/>
  <c r="F168" i="10"/>
  <c r="F169" i="10"/>
  <c r="F170" i="10"/>
  <c r="F171" i="10"/>
  <c r="F172" i="10"/>
  <c r="F173" i="10"/>
  <c r="F174" i="10"/>
  <c r="F175" i="10"/>
  <c r="F176" i="10"/>
  <c r="F177" i="10"/>
  <c r="F178" i="10"/>
  <c r="F179" i="10"/>
  <c r="F180" i="10"/>
  <c r="F184" i="10"/>
  <c r="F185" i="10"/>
  <c r="F14" i="10"/>
  <c r="B16" i="10"/>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4" i="10" s="1"/>
  <c r="B185" i="10" s="1"/>
  <c r="B186" i="10" s="1"/>
  <c r="B187" i="10" s="1"/>
  <c r="B15" i="10"/>
  <c r="H181" i="9"/>
  <c r="H182" i="9"/>
  <c r="H199" i="9"/>
  <c r="K181" i="9"/>
  <c r="K182" i="9"/>
  <c r="Q182" i="9" s="1"/>
  <c r="G187" i="11" s="1"/>
  <c r="K199" i="9"/>
  <c r="N181" i="9"/>
  <c r="N182" i="9"/>
  <c r="N199" i="9"/>
  <c r="Q199" i="9"/>
  <c r="Q181" i="9" l="1"/>
  <c r="G186" i="11" s="1"/>
  <c r="H198" i="8"/>
  <c r="F198" i="8"/>
  <c r="H188" i="8" l="1"/>
  <c r="M180" i="9" l="1"/>
  <c r="M175" i="9"/>
  <c r="M172" i="9"/>
  <c r="M169" i="9"/>
  <c r="M165" i="9"/>
  <c r="N165" i="9" s="1"/>
  <c r="M162" i="9"/>
  <c r="N162" i="9" s="1"/>
  <c r="M157" i="9"/>
  <c r="N157" i="9" s="1"/>
  <c r="M154" i="9"/>
  <c r="M146" i="9"/>
  <c r="N146" i="9" s="1"/>
  <c r="M145" i="9"/>
  <c r="M143" i="9"/>
  <c r="N143" i="9" s="1"/>
  <c r="M140" i="9"/>
  <c r="M137" i="9"/>
  <c r="M133" i="9"/>
  <c r="N133" i="9" s="1"/>
  <c r="M132" i="9"/>
  <c r="M130" i="9"/>
  <c r="M125" i="9"/>
  <c r="N125" i="9" s="1"/>
  <c r="M124" i="9"/>
  <c r="M122" i="9"/>
  <c r="N122" i="9" s="1"/>
  <c r="M114" i="9"/>
  <c r="N114" i="9" s="1"/>
  <c r="M113" i="9"/>
  <c r="M111" i="9"/>
  <c r="N111" i="9" s="1"/>
  <c r="M105" i="9"/>
  <c r="N105" i="9" s="1"/>
  <c r="M102" i="9"/>
  <c r="N102" i="9" s="1"/>
  <c r="M98" i="9"/>
  <c r="N98" i="9" s="1"/>
  <c r="M97" i="9"/>
  <c r="M95" i="9"/>
  <c r="M90" i="9"/>
  <c r="N90" i="9" s="1"/>
  <c r="M89" i="9"/>
  <c r="M87" i="9"/>
  <c r="M79" i="9"/>
  <c r="M78" i="9"/>
  <c r="N78" i="9" s="1"/>
  <c r="M76" i="9"/>
  <c r="M73" i="9"/>
  <c r="N73" i="9" s="1"/>
  <c r="M70" i="9"/>
  <c r="N70" i="9" s="1"/>
  <c r="M66" i="9"/>
  <c r="N66" i="9" s="1"/>
  <c r="M65" i="9"/>
  <c r="N65" i="9" s="1"/>
  <c r="M63" i="9"/>
  <c r="M58" i="9"/>
  <c r="M57" i="9"/>
  <c r="N57" i="9" s="1"/>
  <c r="M55" i="9"/>
  <c r="M47" i="9"/>
  <c r="M46" i="9"/>
  <c r="N46" i="9" s="1"/>
  <c r="M44" i="9"/>
  <c r="M41" i="9"/>
  <c r="M38" i="9"/>
  <c r="N38" i="9" s="1"/>
  <c r="M34" i="9"/>
  <c r="N34" i="9" s="1"/>
  <c r="M33" i="9"/>
  <c r="N33" i="9" s="1"/>
  <c r="M31" i="9"/>
  <c r="M26" i="9"/>
  <c r="N26" i="9" s="1"/>
  <c r="M25" i="9"/>
  <c r="M23" i="9"/>
  <c r="M15" i="9"/>
  <c r="M14" i="9"/>
  <c r="M12" i="9"/>
  <c r="N12" i="9" s="1"/>
  <c r="M9" i="9"/>
  <c r="M173" i="9"/>
  <c r="N173" i="9" s="1"/>
  <c r="M167" i="9"/>
  <c r="M159" i="9"/>
  <c r="M151" i="9"/>
  <c r="N151" i="9" s="1"/>
  <c r="M149" i="9"/>
  <c r="N149" i="9" s="1"/>
  <c r="M141" i="9"/>
  <c r="N141" i="9" s="1"/>
  <c r="M135" i="9"/>
  <c r="N135" i="9" s="1"/>
  <c r="M127" i="9"/>
  <c r="N127" i="9" s="1"/>
  <c r="M119" i="9"/>
  <c r="N119" i="9" s="1"/>
  <c r="M117" i="9"/>
  <c r="N117" i="9" s="1"/>
  <c r="M109" i="9"/>
  <c r="N109" i="9" s="1"/>
  <c r="M100" i="9"/>
  <c r="M92" i="9"/>
  <c r="M84" i="9"/>
  <c r="M82" i="9"/>
  <c r="N82" i="9" s="1"/>
  <c r="M74" i="9"/>
  <c r="N74" i="9" s="1"/>
  <c r="M68" i="9"/>
  <c r="M60" i="9"/>
  <c r="M52" i="9"/>
  <c r="M50" i="9"/>
  <c r="M42" i="9"/>
  <c r="M36" i="9"/>
  <c r="M28" i="9"/>
  <c r="M20" i="9"/>
  <c r="M18" i="9"/>
  <c r="N18" i="9" s="1"/>
  <c r="M10" i="9"/>
  <c r="N10" i="9" s="1"/>
  <c r="J169" i="9"/>
  <c r="K169" i="9" s="1"/>
  <c r="J164" i="9"/>
  <c r="J163" i="9"/>
  <c r="J161" i="9"/>
  <c r="K161" i="9" s="1"/>
  <c r="J156" i="9"/>
  <c r="J155" i="9"/>
  <c r="J153" i="9"/>
  <c r="K153" i="9" s="1"/>
  <c r="J148" i="9"/>
  <c r="J147" i="9"/>
  <c r="K147" i="9" s="1"/>
  <c r="J137" i="9"/>
  <c r="K137" i="9" s="1"/>
  <c r="J132" i="9"/>
  <c r="J131" i="9"/>
  <c r="J129" i="9"/>
  <c r="K129" i="9" s="1"/>
  <c r="J124" i="9"/>
  <c r="J123" i="9"/>
  <c r="K123" i="9" s="1"/>
  <c r="J121" i="9"/>
  <c r="K121" i="9" s="1"/>
  <c r="J116" i="9"/>
  <c r="J115" i="9"/>
  <c r="K115" i="9" s="1"/>
  <c r="J105" i="9"/>
  <c r="K105" i="9" s="1"/>
  <c r="J104" i="9"/>
  <c r="K104" i="9" s="1"/>
  <c r="J102" i="9"/>
  <c r="K102" i="9" s="1"/>
  <c r="J97" i="9"/>
  <c r="K97" i="9" s="1"/>
  <c r="J96" i="9"/>
  <c r="K96" i="9" s="1"/>
  <c r="J94" i="9"/>
  <c r="K94" i="9" s="1"/>
  <c r="J86" i="9"/>
  <c r="K86" i="9" s="1"/>
  <c r="J81" i="9"/>
  <c r="K81" i="9" s="1"/>
  <c r="J80" i="9"/>
  <c r="K80" i="9" s="1"/>
  <c r="J73" i="9"/>
  <c r="K73" i="9" s="1"/>
  <c r="J72" i="9"/>
  <c r="K72" i="9" s="1"/>
  <c r="J70" i="9"/>
  <c r="K70" i="9" s="1"/>
  <c r="J65" i="9"/>
  <c r="K65" i="9" s="1"/>
  <c r="J64" i="9"/>
  <c r="K64" i="9" s="1"/>
  <c r="J62" i="9"/>
  <c r="K62" i="9" s="1"/>
  <c r="J54" i="9"/>
  <c r="K54" i="9" s="1"/>
  <c r="J49" i="9"/>
  <c r="K49" i="9" s="1"/>
  <c r="J48" i="9"/>
  <c r="K48" i="9" s="1"/>
  <c r="J41" i="9"/>
  <c r="K41" i="9" s="1"/>
  <c r="J40" i="9"/>
  <c r="K40" i="9" s="1"/>
  <c r="J38" i="9"/>
  <c r="K38" i="9" s="1"/>
  <c r="J33" i="9"/>
  <c r="K33" i="9" s="1"/>
  <c r="J32" i="9"/>
  <c r="K32" i="9" s="1"/>
  <c r="J30" i="9"/>
  <c r="K30" i="9" s="1"/>
  <c r="J22" i="9"/>
  <c r="K22" i="9" s="1"/>
  <c r="J17" i="9"/>
  <c r="K17" i="9" s="1"/>
  <c r="J16" i="9"/>
  <c r="K16" i="9" s="1"/>
  <c r="J9" i="9"/>
  <c r="K9" i="9" s="1"/>
  <c r="J179" i="9"/>
  <c r="K179" i="9" s="1"/>
  <c r="J168" i="9"/>
  <c r="K168" i="9" s="1"/>
  <c r="J160" i="9"/>
  <c r="K160" i="9" s="1"/>
  <c r="J152" i="9"/>
  <c r="K152" i="9" s="1"/>
  <c r="J145" i="9"/>
  <c r="K145" i="9" s="1"/>
  <c r="J144" i="9"/>
  <c r="K144" i="9" s="1"/>
  <c r="J136" i="9"/>
  <c r="K136" i="9" s="1"/>
  <c r="J128" i="9"/>
  <c r="K128" i="9" s="1"/>
  <c r="J120" i="9"/>
  <c r="K120" i="9" s="1"/>
  <c r="J113" i="9"/>
  <c r="K113" i="9" s="1"/>
  <c r="J112" i="9"/>
  <c r="K112" i="9" s="1"/>
  <c r="J101" i="9"/>
  <c r="K101" i="9" s="1"/>
  <c r="J93" i="9"/>
  <c r="K93" i="9" s="1"/>
  <c r="J85" i="9"/>
  <c r="K85" i="9" s="1"/>
  <c r="J78" i="9"/>
  <c r="K78" i="9" s="1"/>
  <c r="J77" i="9"/>
  <c r="K77" i="9" s="1"/>
  <c r="J69" i="9"/>
  <c r="K69" i="9" s="1"/>
  <c r="J61" i="9"/>
  <c r="K61" i="9" s="1"/>
  <c r="J53" i="9"/>
  <c r="K53" i="9" s="1"/>
  <c r="J46" i="9"/>
  <c r="K46" i="9" s="1"/>
  <c r="J45" i="9"/>
  <c r="K45" i="9" s="1"/>
  <c r="J37" i="9"/>
  <c r="K37" i="9" s="1"/>
  <c r="J29" i="9"/>
  <c r="K29" i="9" s="1"/>
  <c r="J21" i="9"/>
  <c r="K21" i="9" s="1"/>
  <c r="J14" i="9"/>
  <c r="K14" i="9" s="1"/>
  <c r="J13" i="9"/>
  <c r="K13" i="9" s="1"/>
  <c r="G179" i="9"/>
  <c r="H179" i="9" s="1"/>
  <c r="G169" i="9"/>
  <c r="H169" i="9" s="1"/>
  <c r="G168" i="9"/>
  <c r="H168" i="9" s="1"/>
  <c r="G161" i="9"/>
  <c r="H161" i="9" s="1"/>
  <c r="G160" i="9"/>
  <c r="H160" i="9" s="1"/>
  <c r="G155" i="9"/>
  <c r="H155" i="9" s="1"/>
  <c r="G153" i="9"/>
  <c r="H153" i="9" s="1"/>
  <c r="G152" i="9"/>
  <c r="H152" i="9" s="1"/>
  <c r="G145" i="9"/>
  <c r="H145" i="9" s="1"/>
  <c r="G144" i="9"/>
  <c r="H144" i="9" s="1"/>
  <c r="G137" i="9"/>
  <c r="H137" i="9" s="1"/>
  <c r="G136" i="9"/>
  <c r="H136" i="9" s="1"/>
  <c r="G131" i="9"/>
  <c r="H131" i="9" s="1"/>
  <c r="G129" i="9"/>
  <c r="H129" i="9" s="1"/>
  <c r="G128" i="9"/>
  <c r="H128" i="9" s="1"/>
  <c r="G121" i="9"/>
  <c r="H121" i="9" s="1"/>
  <c r="G120" i="9"/>
  <c r="H120" i="9" s="1"/>
  <c r="G113" i="9"/>
  <c r="H113" i="9" s="1"/>
  <c r="G112" i="9"/>
  <c r="H112" i="9" s="1"/>
  <c r="G101" i="9"/>
  <c r="H101" i="9" s="1"/>
  <c r="G98" i="9"/>
  <c r="H98" i="9" s="1"/>
  <c r="G93" i="9"/>
  <c r="H93" i="9" s="1"/>
  <c r="G90" i="9"/>
  <c r="H90" i="9" s="1"/>
  <c r="G85" i="9"/>
  <c r="H85" i="9" s="1"/>
  <c r="G82" i="9"/>
  <c r="H82" i="9" s="1"/>
  <c r="G77" i="9"/>
  <c r="H77" i="9" s="1"/>
  <c r="G74" i="9"/>
  <c r="H74" i="9" s="1"/>
  <c r="G69" i="9"/>
  <c r="H69" i="9" s="1"/>
  <c r="G66" i="9"/>
  <c r="H66" i="9" s="1"/>
  <c r="G61" i="9"/>
  <c r="H61" i="9" s="1"/>
  <c r="G58" i="9"/>
  <c r="H58" i="9" s="1"/>
  <c r="G53" i="9"/>
  <c r="H53" i="9" s="1"/>
  <c r="G50" i="9"/>
  <c r="H50" i="9" s="1"/>
  <c r="G45" i="9"/>
  <c r="H45" i="9" s="1"/>
  <c r="G42" i="9"/>
  <c r="H42" i="9" s="1"/>
  <c r="G37" i="9"/>
  <c r="H37" i="9" s="1"/>
  <c r="G34" i="9"/>
  <c r="H34" i="9" s="1"/>
  <c r="G29" i="9"/>
  <c r="H29" i="9" s="1"/>
  <c r="G26" i="9"/>
  <c r="H26" i="9" s="1"/>
  <c r="G21" i="9"/>
  <c r="H21" i="9" s="1"/>
  <c r="G18" i="9"/>
  <c r="H18" i="9" s="1"/>
  <c r="G13" i="9"/>
  <c r="H13" i="9" s="1"/>
  <c r="G10" i="9"/>
  <c r="H10" i="9" s="1"/>
  <c r="R199" i="9"/>
  <c r="O182" i="9"/>
  <c r="O181" i="9"/>
  <c r="M179" i="9"/>
  <c r="M174" i="9"/>
  <c r="M171" i="9"/>
  <c r="M170" i="9"/>
  <c r="M168" i="9"/>
  <c r="N168" i="9" s="1"/>
  <c r="M166" i="9"/>
  <c r="N166" i="9" s="1"/>
  <c r="M164" i="9"/>
  <c r="M163" i="9"/>
  <c r="N163" i="9" s="1"/>
  <c r="M161" i="9"/>
  <c r="M160" i="9"/>
  <c r="N160" i="9" s="1"/>
  <c r="M158" i="9"/>
  <c r="M156" i="9"/>
  <c r="M155" i="9"/>
  <c r="M153" i="9"/>
  <c r="M152" i="9"/>
  <c r="N152" i="9" s="1"/>
  <c r="M150" i="9"/>
  <c r="M148" i="9"/>
  <c r="M147" i="9"/>
  <c r="M144" i="9"/>
  <c r="N144" i="9" s="1"/>
  <c r="M142" i="9"/>
  <c r="M139" i="9"/>
  <c r="N139" i="9" s="1"/>
  <c r="M138" i="9"/>
  <c r="M136" i="9"/>
  <c r="N136" i="9" s="1"/>
  <c r="M134" i="9"/>
  <c r="N134" i="9" s="1"/>
  <c r="M131" i="9"/>
  <c r="N131" i="9" s="1"/>
  <c r="M129" i="9"/>
  <c r="M128" i="9"/>
  <c r="N128" i="9" s="1"/>
  <c r="M126" i="9"/>
  <c r="N126" i="9" s="1"/>
  <c r="M123" i="9"/>
  <c r="N123" i="9" s="1"/>
  <c r="M121" i="9"/>
  <c r="M120" i="9"/>
  <c r="N120" i="9" s="1"/>
  <c r="M118" i="9"/>
  <c r="N118" i="9" s="1"/>
  <c r="M116" i="9"/>
  <c r="M115" i="9"/>
  <c r="M112" i="9"/>
  <c r="N112" i="9" s="1"/>
  <c r="M110" i="9"/>
  <c r="M104" i="9"/>
  <c r="M103" i="9"/>
  <c r="M101" i="9"/>
  <c r="N101" i="9" s="1"/>
  <c r="M99" i="9"/>
  <c r="N99" i="9" s="1"/>
  <c r="M96" i="9"/>
  <c r="M94" i="9"/>
  <c r="N94" i="9" s="1"/>
  <c r="M93" i="9"/>
  <c r="M91" i="9"/>
  <c r="N91" i="9" s="1"/>
  <c r="M88" i="9"/>
  <c r="N88" i="9" s="1"/>
  <c r="M86" i="9"/>
  <c r="M85" i="9"/>
  <c r="M83" i="9"/>
  <c r="N83" i="9" s="1"/>
  <c r="M81" i="9"/>
  <c r="M80" i="9"/>
  <c r="N80" i="9" s="1"/>
  <c r="M77" i="9"/>
  <c r="M75" i="9"/>
  <c r="N75" i="9" s="1"/>
  <c r="M72" i="9"/>
  <c r="N72" i="9" s="1"/>
  <c r="M71" i="9"/>
  <c r="M69" i="9"/>
  <c r="M67" i="9"/>
  <c r="N67" i="9" s="1"/>
  <c r="M64" i="9"/>
  <c r="N64" i="9" s="1"/>
  <c r="M62" i="9"/>
  <c r="M61" i="9"/>
  <c r="M59" i="9"/>
  <c r="N59" i="9" s="1"/>
  <c r="M56" i="9"/>
  <c r="N56" i="9" s="1"/>
  <c r="M54" i="9"/>
  <c r="M53" i="9"/>
  <c r="N53" i="9" s="1"/>
  <c r="M51" i="9"/>
  <c r="N51" i="9" s="1"/>
  <c r="M49" i="9"/>
  <c r="M48" i="9"/>
  <c r="M45" i="9"/>
  <c r="N45" i="9" s="1"/>
  <c r="M43" i="9"/>
  <c r="N43" i="9" s="1"/>
  <c r="M40" i="9"/>
  <c r="M39" i="9"/>
  <c r="M37" i="9"/>
  <c r="N37" i="9" s="1"/>
  <c r="M35" i="9"/>
  <c r="N35" i="9" s="1"/>
  <c r="M32" i="9"/>
  <c r="M30" i="9"/>
  <c r="N30" i="9" s="1"/>
  <c r="M29" i="9"/>
  <c r="M27" i="9"/>
  <c r="N27" i="9" s="1"/>
  <c r="M24" i="9"/>
  <c r="N24" i="9" s="1"/>
  <c r="M22" i="9"/>
  <c r="M21" i="9"/>
  <c r="M19" i="9"/>
  <c r="N19" i="9" s="1"/>
  <c r="M17" i="9"/>
  <c r="N17" i="9" s="1"/>
  <c r="M16" i="9"/>
  <c r="N16" i="9" s="1"/>
  <c r="M13" i="9"/>
  <c r="M11" i="9"/>
  <c r="N11" i="9" s="1"/>
  <c r="L182" i="9"/>
  <c r="L181" i="9"/>
  <c r="I182" i="9"/>
  <c r="I181" i="9"/>
  <c r="J103" i="9"/>
  <c r="J100" i="9"/>
  <c r="J99" i="9"/>
  <c r="J98" i="9"/>
  <c r="J95" i="9"/>
  <c r="J92" i="9"/>
  <c r="J91" i="9"/>
  <c r="J90" i="9"/>
  <c r="J89" i="9"/>
  <c r="K89" i="9" s="1"/>
  <c r="J88" i="9"/>
  <c r="K88" i="9" s="1"/>
  <c r="J87" i="9"/>
  <c r="J84" i="9"/>
  <c r="J83" i="9"/>
  <c r="J82" i="9"/>
  <c r="J79" i="9"/>
  <c r="J76" i="9"/>
  <c r="J75" i="9"/>
  <c r="J74" i="9"/>
  <c r="J71" i="9"/>
  <c r="J68" i="9"/>
  <c r="J67" i="9"/>
  <c r="J66" i="9"/>
  <c r="J63" i="9"/>
  <c r="J60" i="9"/>
  <c r="J59" i="9"/>
  <c r="K59" i="9" s="1"/>
  <c r="J58" i="9"/>
  <c r="J57" i="9"/>
  <c r="J56" i="9"/>
  <c r="K56" i="9" s="1"/>
  <c r="J55" i="9"/>
  <c r="J52" i="9"/>
  <c r="J51" i="9"/>
  <c r="K51" i="9" s="1"/>
  <c r="J50" i="9"/>
  <c r="J47" i="9"/>
  <c r="J44" i="9"/>
  <c r="J43" i="9"/>
  <c r="K43" i="9" s="1"/>
  <c r="J42" i="9"/>
  <c r="J39" i="9"/>
  <c r="J36" i="9"/>
  <c r="J35" i="9"/>
  <c r="J34" i="9"/>
  <c r="J31" i="9"/>
  <c r="J28" i="9"/>
  <c r="J27" i="9"/>
  <c r="J26" i="9"/>
  <c r="J25" i="9"/>
  <c r="K25" i="9" s="1"/>
  <c r="J24" i="9"/>
  <c r="K24" i="9" s="1"/>
  <c r="J23" i="9"/>
  <c r="J20" i="9"/>
  <c r="J19" i="9"/>
  <c r="J18" i="9"/>
  <c r="J15" i="9"/>
  <c r="J12" i="9"/>
  <c r="J11" i="9"/>
  <c r="J10" i="9"/>
  <c r="J175" i="9"/>
  <c r="K175" i="9" s="1"/>
  <c r="J174" i="9"/>
  <c r="K174" i="9" s="1"/>
  <c r="J173" i="9"/>
  <c r="J172" i="9"/>
  <c r="J171" i="9"/>
  <c r="K171" i="9" s="1"/>
  <c r="J170" i="9"/>
  <c r="J167" i="9"/>
  <c r="J166" i="9"/>
  <c r="K166" i="9" s="1"/>
  <c r="J165" i="9"/>
  <c r="J162" i="9"/>
  <c r="J159" i="9"/>
  <c r="J158" i="9"/>
  <c r="K158" i="9" s="1"/>
  <c r="J157" i="9"/>
  <c r="J154" i="9"/>
  <c r="J151" i="9"/>
  <c r="K151" i="9" s="1"/>
  <c r="J150" i="9"/>
  <c r="K150" i="9" s="1"/>
  <c r="J149" i="9"/>
  <c r="J146" i="9"/>
  <c r="J143" i="9"/>
  <c r="K143" i="9" s="1"/>
  <c r="J142" i="9"/>
  <c r="K142" i="9" s="1"/>
  <c r="J141" i="9"/>
  <c r="J140" i="9"/>
  <c r="J139" i="9"/>
  <c r="K139" i="9" s="1"/>
  <c r="J138" i="9"/>
  <c r="J135" i="9"/>
  <c r="K135" i="9" s="1"/>
  <c r="J134" i="9"/>
  <c r="K134" i="9" s="1"/>
  <c r="J133" i="9"/>
  <c r="J130" i="9"/>
  <c r="K130" i="9" s="1"/>
  <c r="J127" i="9"/>
  <c r="K127" i="9" s="1"/>
  <c r="J126" i="9"/>
  <c r="K126" i="9" s="1"/>
  <c r="J125" i="9"/>
  <c r="J122" i="9"/>
  <c r="J119" i="9"/>
  <c r="K119" i="9" s="1"/>
  <c r="J118" i="9"/>
  <c r="K118" i="9" s="1"/>
  <c r="J117" i="9"/>
  <c r="J114" i="9"/>
  <c r="J111" i="9"/>
  <c r="J110" i="9"/>
  <c r="K110" i="9" s="1"/>
  <c r="J109" i="9"/>
  <c r="J180" i="9"/>
  <c r="G180" i="9"/>
  <c r="G175" i="9"/>
  <c r="H175" i="9" s="1"/>
  <c r="G174" i="9"/>
  <c r="H174" i="9" s="1"/>
  <c r="G173" i="9"/>
  <c r="H173" i="9" s="1"/>
  <c r="G172" i="9"/>
  <c r="H172" i="9" s="1"/>
  <c r="G171" i="9"/>
  <c r="H171" i="9" s="1"/>
  <c r="G170" i="9"/>
  <c r="G167" i="9"/>
  <c r="H167" i="9" s="1"/>
  <c r="G166" i="9"/>
  <c r="H166" i="9" s="1"/>
  <c r="G165" i="9"/>
  <c r="H165" i="9" s="1"/>
  <c r="G164" i="9"/>
  <c r="H164" i="9" s="1"/>
  <c r="G163" i="9"/>
  <c r="H163" i="9" s="1"/>
  <c r="G162" i="9"/>
  <c r="H162" i="9" s="1"/>
  <c r="G159" i="9"/>
  <c r="H159" i="9" s="1"/>
  <c r="G158" i="9"/>
  <c r="H158" i="9" s="1"/>
  <c r="G157" i="9"/>
  <c r="H157" i="9" s="1"/>
  <c r="G156" i="9"/>
  <c r="H156" i="9" s="1"/>
  <c r="G154" i="9"/>
  <c r="G151" i="9"/>
  <c r="H151" i="9" s="1"/>
  <c r="G150" i="9"/>
  <c r="H150" i="9" s="1"/>
  <c r="G149" i="9"/>
  <c r="H149" i="9" s="1"/>
  <c r="G148" i="9"/>
  <c r="H148" i="9" s="1"/>
  <c r="G147" i="9"/>
  <c r="G146" i="9"/>
  <c r="H146" i="9" s="1"/>
  <c r="G143" i="9"/>
  <c r="H143" i="9" s="1"/>
  <c r="G142" i="9"/>
  <c r="H142" i="9" s="1"/>
  <c r="G141" i="9"/>
  <c r="H141" i="9" s="1"/>
  <c r="G140" i="9"/>
  <c r="H140" i="9" s="1"/>
  <c r="G139" i="9"/>
  <c r="H139" i="9" s="1"/>
  <c r="G138" i="9"/>
  <c r="H138" i="9" s="1"/>
  <c r="G135" i="9"/>
  <c r="H135" i="9" s="1"/>
  <c r="G134" i="9"/>
  <c r="H134" i="9" s="1"/>
  <c r="G133" i="9"/>
  <c r="H133" i="9" s="1"/>
  <c r="G132" i="9"/>
  <c r="H132" i="9" s="1"/>
  <c r="G130" i="9"/>
  <c r="G127" i="9"/>
  <c r="H127" i="9" s="1"/>
  <c r="G126" i="9"/>
  <c r="H126" i="9" s="1"/>
  <c r="G125" i="9"/>
  <c r="H125" i="9" s="1"/>
  <c r="G124" i="9"/>
  <c r="H124" i="9" s="1"/>
  <c r="G123" i="9"/>
  <c r="H123" i="9" s="1"/>
  <c r="G122" i="9"/>
  <c r="G119" i="9"/>
  <c r="H119" i="9" s="1"/>
  <c r="G118" i="9"/>
  <c r="H118" i="9" s="1"/>
  <c r="G117" i="9"/>
  <c r="H117" i="9" s="1"/>
  <c r="G116" i="9"/>
  <c r="H116" i="9" s="1"/>
  <c r="G115" i="9"/>
  <c r="H115" i="9" s="1"/>
  <c r="G114" i="9"/>
  <c r="G111" i="9"/>
  <c r="H111" i="9" s="1"/>
  <c r="G110" i="9"/>
  <c r="G109" i="9"/>
  <c r="G105" i="9"/>
  <c r="H105" i="9" s="1"/>
  <c r="G104" i="9"/>
  <c r="G103" i="9"/>
  <c r="H103" i="9" s="1"/>
  <c r="G102" i="9"/>
  <c r="H102" i="9" s="1"/>
  <c r="G100" i="9"/>
  <c r="H100" i="9" s="1"/>
  <c r="G99" i="9"/>
  <c r="H99" i="9" s="1"/>
  <c r="G97" i="9"/>
  <c r="G96" i="9"/>
  <c r="H96" i="9" s="1"/>
  <c r="G95" i="9"/>
  <c r="H95" i="9" s="1"/>
  <c r="G94" i="9"/>
  <c r="H94" i="9" s="1"/>
  <c r="G92" i="9"/>
  <c r="H92" i="9" s="1"/>
  <c r="G91" i="9"/>
  <c r="H91" i="9" s="1"/>
  <c r="G89" i="9"/>
  <c r="H89" i="9" s="1"/>
  <c r="G88" i="9"/>
  <c r="H88" i="9" s="1"/>
  <c r="G87" i="9"/>
  <c r="H87" i="9" s="1"/>
  <c r="G86" i="9"/>
  <c r="H86" i="9" s="1"/>
  <c r="G84" i="9"/>
  <c r="H84" i="9" s="1"/>
  <c r="G83" i="9"/>
  <c r="G81" i="9"/>
  <c r="H81" i="9" s="1"/>
  <c r="G80" i="9"/>
  <c r="H80" i="9" s="1"/>
  <c r="G79" i="9"/>
  <c r="H79" i="9" s="1"/>
  <c r="G78" i="9"/>
  <c r="H78" i="9" s="1"/>
  <c r="G76" i="9"/>
  <c r="H76" i="9" s="1"/>
  <c r="G75" i="9"/>
  <c r="G73" i="9"/>
  <c r="H73" i="9" s="1"/>
  <c r="G72" i="9"/>
  <c r="G71" i="9"/>
  <c r="H71" i="9" s="1"/>
  <c r="G70" i="9"/>
  <c r="G68" i="9"/>
  <c r="H68" i="9" s="1"/>
  <c r="G67" i="9"/>
  <c r="H67" i="9" s="1"/>
  <c r="G65" i="9"/>
  <c r="H65" i="9" s="1"/>
  <c r="G64" i="9"/>
  <c r="H64" i="9" s="1"/>
  <c r="G63" i="9"/>
  <c r="G62" i="9"/>
  <c r="G60" i="9"/>
  <c r="H60" i="9" s="1"/>
  <c r="G59" i="9"/>
  <c r="G57" i="9"/>
  <c r="H57" i="9" s="1"/>
  <c r="G56" i="9"/>
  <c r="H56" i="9" s="1"/>
  <c r="G55" i="9"/>
  <c r="H55" i="9" s="1"/>
  <c r="G54" i="9"/>
  <c r="H54" i="9" s="1"/>
  <c r="G52" i="9"/>
  <c r="H52" i="9" s="1"/>
  <c r="G51" i="9"/>
  <c r="H51" i="9" s="1"/>
  <c r="G49" i="9"/>
  <c r="H49" i="9" s="1"/>
  <c r="G48" i="9"/>
  <c r="H48" i="9" s="1"/>
  <c r="G47" i="9"/>
  <c r="G46" i="9"/>
  <c r="H46" i="9" s="1"/>
  <c r="G44" i="9"/>
  <c r="H44" i="9" s="1"/>
  <c r="G43" i="9"/>
  <c r="G41" i="9"/>
  <c r="H41" i="9" s="1"/>
  <c r="G40" i="9"/>
  <c r="G39" i="9"/>
  <c r="H39" i="9" s="1"/>
  <c r="G38" i="9"/>
  <c r="G36" i="9"/>
  <c r="H36" i="9" s="1"/>
  <c r="G35" i="9"/>
  <c r="H35" i="9" s="1"/>
  <c r="G33" i="9"/>
  <c r="G32" i="9"/>
  <c r="H32" i="9" s="1"/>
  <c r="G31" i="9"/>
  <c r="H31" i="9" s="1"/>
  <c r="G30" i="9"/>
  <c r="H30" i="9" s="1"/>
  <c r="G28" i="9"/>
  <c r="H28" i="9" s="1"/>
  <c r="G27" i="9"/>
  <c r="H27" i="9" s="1"/>
  <c r="G25" i="9"/>
  <c r="H25" i="9" s="1"/>
  <c r="G24" i="9"/>
  <c r="H24" i="9" s="1"/>
  <c r="G23" i="9"/>
  <c r="H23" i="9" s="1"/>
  <c r="G22" i="9"/>
  <c r="H22" i="9" s="1"/>
  <c r="G20" i="9"/>
  <c r="H20" i="9" s="1"/>
  <c r="G19" i="9"/>
  <c r="H19" i="9" s="1"/>
  <c r="G17" i="9"/>
  <c r="H17" i="9" s="1"/>
  <c r="G16" i="9"/>
  <c r="H16" i="9" s="1"/>
  <c r="G15" i="9"/>
  <c r="G14" i="9"/>
  <c r="H14" i="9" s="1"/>
  <c r="G12" i="9"/>
  <c r="H12" i="9" s="1"/>
  <c r="G11" i="9"/>
  <c r="H11" i="9" s="1"/>
  <c r="G9" i="9"/>
  <c r="H9" i="9" s="1"/>
  <c r="O199" i="9"/>
  <c r="L199" i="9"/>
  <c r="I63" i="9" l="1"/>
  <c r="H63" i="9"/>
  <c r="I130" i="9"/>
  <c r="H130" i="9"/>
  <c r="I43" i="9"/>
  <c r="H43" i="9"/>
  <c r="I75" i="9"/>
  <c r="H75" i="9"/>
  <c r="I109" i="9"/>
  <c r="H109" i="9"/>
  <c r="I154" i="9"/>
  <c r="H154" i="9"/>
  <c r="I97" i="9"/>
  <c r="H97" i="9"/>
  <c r="I110" i="9"/>
  <c r="H110" i="9"/>
  <c r="I122" i="9"/>
  <c r="H122" i="9"/>
  <c r="I180" i="9"/>
  <c r="H180" i="9"/>
  <c r="H183" i="9" s="1"/>
  <c r="H186" i="9" s="1"/>
  <c r="I33" i="9"/>
  <c r="H33" i="9"/>
  <c r="I47" i="9"/>
  <c r="H47" i="9"/>
  <c r="I114" i="9"/>
  <c r="H114" i="9"/>
  <c r="I147" i="9"/>
  <c r="H147" i="9"/>
  <c r="I170" i="9"/>
  <c r="H170" i="9"/>
  <c r="I15" i="9"/>
  <c r="H15" i="9"/>
  <c r="I38" i="9"/>
  <c r="H38" i="9"/>
  <c r="I59" i="9"/>
  <c r="H59" i="9"/>
  <c r="I70" i="9"/>
  <c r="H70" i="9"/>
  <c r="I72" i="9"/>
  <c r="H72" i="9"/>
  <c r="I83" i="9"/>
  <c r="H83" i="9"/>
  <c r="I104" i="9"/>
  <c r="H104" i="9"/>
  <c r="I40" i="9"/>
  <c r="H40" i="9"/>
  <c r="I62" i="9"/>
  <c r="H62" i="9"/>
  <c r="L146" i="9"/>
  <c r="K146" i="9"/>
  <c r="L162" i="9"/>
  <c r="K162" i="9"/>
  <c r="L20" i="9"/>
  <c r="K20" i="9"/>
  <c r="L34" i="9"/>
  <c r="K34" i="9"/>
  <c r="L50" i="9"/>
  <c r="K50" i="9"/>
  <c r="L60" i="9"/>
  <c r="K60" i="9"/>
  <c r="L76" i="9"/>
  <c r="K76" i="9"/>
  <c r="L90" i="9"/>
  <c r="K90" i="9"/>
  <c r="L124" i="9"/>
  <c r="K124" i="9"/>
  <c r="L155" i="9"/>
  <c r="K155" i="9"/>
  <c r="L117" i="9"/>
  <c r="K117" i="9"/>
  <c r="L149" i="9"/>
  <c r="K149" i="9"/>
  <c r="L165" i="9"/>
  <c r="K165" i="9"/>
  <c r="L23" i="9"/>
  <c r="K23" i="9"/>
  <c r="L35" i="9"/>
  <c r="K35" i="9"/>
  <c r="L63" i="9"/>
  <c r="K63" i="9"/>
  <c r="L79" i="9"/>
  <c r="K79" i="9"/>
  <c r="L91" i="9"/>
  <c r="K91" i="9"/>
  <c r="L156" i="9"/>
  <c r="K156" i="9"/>
  <c r="L180" i="9"/>
  <c r="K180" i="9"/>
  <c r="K183" i="9" s="1"/>
  <c r="K186" i="9" s="1"/>
  <c r="L122" i="9"/>
  <c r="K122" i="9"/>
  <c r="L138" i="9"/>
  <c r="K138" i="9"/>
  <c r="L10" i="9"/>
  <c r="K10" i="9"/>
  <c r="L36" i="9"/>
  <c r="K36" i="9"/>
  <c r="L52" i="9"/>
  <c r="K52" i="9"/>
  <c r="L66" i="9"/>
  <c r="K66" i="9"/>
  <c r="L82" i="9"/>
  <c r="K82" i="9"/>
  <c r="L92" i="9"/>
  <c r="K92" i="9"/>
  <c r="L131" i="9"/>
  <c r="K131" i="9"/>
  <c r="L109" i="9"/>
  <c r="K109" i="9"/>
  <c r="L167" i="9"/>
  <c r="K167" i="9"/>
  <c r="L11" i="9"/>
  <c r="K11" i="9"/>
  <c r="L39" i="9"/>
  <c r="K39" i="9"/>
  <c r="L55" i="9"/>
  <c r="K55" i="9"/>
  <c r="L67" i="9"/>
  <c r="K67" i="9"/>
  <c r="L83" i="9"/>
  <c r="K83" i="9"/>
  <c r="L95" i="9"/>
  <c r="K95" i="9"/>
  <c r="L132" i="9"/>
  <c r="K132" i="9"/>
  <c r="L163" i="9"/>
  <c r="K163" i="9"/>
  <c r="L125" i="9"/>
  <c r="K125" i="9"/>
  <c r="L140" i="9"/>
  <c r="K140" i="9"/>
  <c r="L154" i="9"/>
  <c r="K154" i="9"/>
  <c r="L170" i="9"/>
  <c r="K170" i="9"/>
  <c r="L12" i="9"/>
  <c r="K12" i="9"/>
  <c r="L26" i="9"/>
  <c r="K26" i="9"/>
  <c r="L42" i="9"/>
  <c r="K42" i="9"/>
  <c r="L68" i="9"/>
  <c r="K68" i="9"/>
  <c r="L84" i="9"/>
  <c r="K84" i="9"/>
  <c r="L98" i="9"/>
  <c r="K98" i="9"/>
  <c r="L164" i="9"/>
  <c r="K164" i="9"/>
  <c r="L111" i="9"/>
  <c r="K111" i="9"/>
  <c r="L141" i="9"/>
  <c r="K141" i="9"/>
  <c r="L157" i="9"/>
  <c r="K157" i="9"/>
  <c r="L15" i="9"/>
  <c r="K15" i="9"/>
  <c r="L27" i="9"/>
  <c r="K27" i="9"/>
  <c r="L57" i="9"/>
  <c r="K57" i="9"/>
  <c r="L71" i="9"/>
  <c r="K71" i="9"/>
  <c r="L87" i="9"/>
  <c r="K87" i="9"/>
  <c r="L99" i="9"/>
  <c r="K99" i="9"/>
  <c r="L116" i="9"/>
  <c r="K116" i="9"/>
  <c r="L114" i="9"/>
  <c r="K114" i="9"/>
  <c r="L172" i="9"/>
  <c r="K172" i="9"/>
  <c r="L18" i="9"/>
  <c r="K18" i="9"/>
  <c r="L28" i="9"/>
  <c r="K28" i="9"/>
  <c r="L44" i="9"/>
  <c r="K44" i="9"/>
  <c r="L58" i="9"/>
  <c r="K58" i="9"/>
  <c r="L74" i="9"/>
  <c r="K74" i="9"/>
  <c r="L100" i="9"/>
  <c r="K100" i="9"/>
  <c r="L148" i="9"/>
  <c r="K148" i="9"/>
  <c r="L133" i="9"/>
  <c r="K133" i="9"/>
  <c r="L159" i="9"/>
  <c r="K159" i="9"/>
  <c r="L173" i="9"/>
  <c r="K173" i="9"/>
  <c r="L19" i="9"/>
  <c r="K19" i="9"/>
  <c r="L31" i="9"/>
  <c r="K31" i="9"/>
  <c r="L47" i="9"/>
  <c r="K47" i="9"/>
  <c r="L75" i="9"/>
  <c r="K75" i="9"/>
  <c r="L103" i="9"/>
  <c r="K103" i="9"/>
  <c r="O116" i="9"/>
  <c r="N116" i="9"/>
  <c r="O150" i="9"/>
  <c r="N150" i="9"/>
  <c r="O20" i="9"/>
  <c r="N20" i="9"/>
  <c r="O9" i="9"/>
  <c r="N9" i="9"/>
  <c r="O130" i="9"/>
  <c r="N130" i="9"/>
  <c r="O154" i="9"/>
  <c r="N154" i="9"/>
  <c r="O81" i="9"/>
  <c r="N81" i="9"/>
  <c r="O21" i="9"/>
  <c r="N21" i="9"/>
  <c r="O69" i="9"/>
  <c r="N69" i="9"/>
  <c r="O85" i="9"/>
  <c r="N85" i="9"/>
  <c r="O164" i="9"/>
  <c r="N164" i="9"/>
  <c r="O28" i="9"/>
  <c r="N28" i="9"/>
  <c r="O58" i="9"/>
  <c r="N58" i="9"/>
  <c r="O79" i="9"/>
  <c r="N79" i="9"/>
  <c r="O132" i="9"/>
  <c r="N132" i="9"/>
  <c r="O22" i="9"/>
  <c r="N22" i="9"/>
  <c r="O39" i="9"/>
  <c r="N39" i="9"/>
  <c r="O54" i="9"/>
  <c r="N54" i="9"/>
  <c r="O71" i="9"/>
  <c r="N71" i="9"/>
  <c r="O86" i="9"/>
  <c r="N86" i="9"/>
  <c r="O103" i="9"/>
  <c r="N103" i="9"/>
  <c r="O121" i="9"/>
  <c r="N121" i="9"/>
  <c r="O138" i="9"/>
  <c r="N138" i="9"/>
  <c r="O153" i="9"/>
  <c r="N153" i="9"/>
  <c r="O36" i="9"/>
  <c r="N36" i="9"/>
  <c r="O84" i="9"/>
  <c r="N84" i="9"/>
  <c r="O14" i="9"/>
  <c r="N14" i="9"/>
  <c r="O63" i="9"/>
  <c r="N63" i="9"/>
  <c r="O87" i="9"/>
  <c r="N87" i="9"/>
  <c r="O40" i="9"/>
  <c r="N40" i="9"/>
  <c r="O104" i="9"/>
  <c r="N104" i="9"/>
  <c r="O155" i="9"/>
  <c r="N155" i="9"/>
  <c r="O42" i="9"/>
  <c r="N42" i="9"/>
  <c r="O92" i="9"/>
  <c r="N92" i="9"/>
  <c r="O15" i="9"/>
  <c r="N15" i="9"/>
  <c r="O41" i="9"/>
  <c r="N41" i="9"/>
  <c r="O89" i="9"/>
  <c r="N89" i="9"/>
  <c r="O113" i="9"/>
  <c r="N113" i="9"/>
  <c r="O137" i="9"/>
  <c r="N137" i="9"/>
  <c r="O110" i="9"/>
  <c r="N110" i="9"/>
  <c r="O142" i="9"/>
  <c r="N142" i="9"/>
  <c r="O156" i="9"/>
  <c r="N156" i="9"/>
  <c r="O170" i="9"/>
  <c r="N170" i="9"/>
  <c r="O50" i="9"/>
  <c r="N50" i="9"/>
  <c r="O100" i="9"/>
  <c r="N100" i="9"/>
  <c r="O23" i="9"/>
  <c r="N23" i="9"/>
  <c r="O44" i="9"/>
  <c r="N44" i="9"/>
  <c r="O140" i="9"/>
  <c r="N140" i="9"/>
  <c r="O169" i="9"/>
  <c r="N169" i="9"/>
  <c r="O13" i="9"/>
  <c r="N13" i="9"/>
  <c r="O29" i="9"/>
  <c r="N29" i="9"/>
  <c r="O61" i="9"/>
  <c r="N61" i="9"/>
  <c r="O77" i="9"/>
  <c r="N77" i="9"/>
  <c r="O93" i="9"/>
  <c r="N93" i="9"/>
  <c r="O158" i="9"/>
  <c r="N158" i="9"/>
  <c r="O171" i="9"/>
  <c r="N171" i="9"/>
  <c r="O52" i="9"/>
  <c r="N52" i="9"/>
  <c r="O159" i="9"/>
  <c r="N159" i="9"/>
  <c r="O25" i="9"/>
  <c r="N25" i="9"/>
  <c r="O95" i="9"/>
  <c r="N95" i="9"/>
  <c r="O172" i="9"/>
  <c r="N172" i="9"/>
  <c r="O48" i="9"/>
  <c r="N48" i="9"/>
  <c r="O62" i="9"/>
  <c r="N62" i="9"/>
  <c r="O115" i="9"/>
  <c r="N115" i="9"/>
  <c r="O129" i="9"/>
  <c r="N129" i="9"/>
  <c r="O147" i="9"/>
  <c r="N147" i="9"/>
  <c r="O174" i="9"/>
  <c r="N174" i="9"/>
  <c r="O60" i="9"/>
  <c r="N60" i="9"/>
  <c r="O167" i="9"/>
  <c r="N167" i="9"/>
  <c r="O47" i="9"/>
  <c r="N47" i="9"/>
  <c r="O97" i="9"/>
  <c r="N97" i="9"/>
  <c r="O124" i="9"/>
  <c r="N124" i="9"/>
  <c r="O145" i="9"/>
  <c r="N145" i="9"/>
  <c r="O175" i="9"/>
  <c r="N175" i="9"/>
  <c r="O32" i="9"/>
  <c r="N32" i="9"/>
  <c r="O49" i="9"/>
  <c r="N49" i="9"/>
  <c r="O96" i="9"/>
  <c r="N96" i="9"/>
  <c r="O148" i="9"/>
  <c r="N148" i="9"/>
  <c r="O161" i="9"/>
  <c r="N161" i="9"/>
  <c r="O179" i="9"/>
  <c r="N179" i="9"/>
  <c r="O68" i="9"/>
  <c r="N68" i="9"/>
  <c r="O31" i="9"/>
  <c r="N31" i="9"/>
  <c r="O55" i="9"/>
  <c r="N55" i="9"/>
  <c r="O76" i="9"/>
  <c r="N76" i="9"/>
  <c r="O180" i="9"/>
  <c r="N180" i="9"/>
  <c r="I36" i="9"/>
  <c r="P71" i="9"/>
  <c r="O166" i="9"/>
  <c r="P65" i="9"/>
  <c r="P162" i="9"/>
  <c r="P79" i="9"/>
  <c r="P60" i="9"/>
  <c r="O134" i="9"/>
  <c r="P92" i="9"/>
  <c r="P29" i="9"/>
  <c r="P61" i="9"/>
  <c r="P129" i="9"/>
  <c r="P121" i="9"/>
  <c r="R121" i="9" s="1"/>
  <c r="G126" i="10" s="1"/>
  <c r="P14" i="9"/>
  <c r="P13" i="9"/>
  <c r="P113" i="9"/>
  <c r="P91" i="9"/>
  <c r="P115" i="9"/>
  <c r="P159" i="9"/>
  <c r="P103" i="9"/>
  <c r="P54" i="9"/>
  <c r="P64" i="9"/>
  <c r="P46" i="9"/>
  <c r="P119" i="9"/>
  <c r="P165" i="9"/>
  <c r="P35" i="9"/>
  <c r="P174" i="9"/>
  <c r="P169" i="9"/>
  <c r="P76" i="9"/>
  <c r="P134" i="9"/>
  <c r="P146" i="9"/>
  <c r="P27" i="9"/>
  <c r="P73" i="9"/>
  <c r="P144" i="9"/>
  <c r="P87" i="9"/>
  <c r="P99" i="9"/>
  <c r="P111" i="9"/>
  <c r="P157" i="9"/>
  <c r="P126" i="9"/>
  <c r="P137" i="9"/>
  <c r="P41" i="9"/>
  <c r="P11" i="9"/>
  <c r="P12" i="9"/>
  <c r="P55" i="9"/>
  <c r="P110" i="9"/>
  <c r="P122" i="9"/>
  <c r="P133" i="9"/>
  <c r="P143" i="9"/>
  <c r="P166" i="9"/>
  <c r="R166" i="9" s="1"/>
  <c r="G171" i="10" s="1"/>
  <c r="P67" i="9"/>
  <c r="P17" i="9"/>
  <c r="P49" i="9"/>
  <c r="P81" i="9"/>
  <c r="P139" i="9"/>
  <c r="P117" i="9"/>
  <c r="P151" i="9"/>
  <c r="P164" i="9"/>
  <c r="O131" i="9"/>
  <c r="P131" i="9"/>
  <c r="P160" i="9"/>
  <c r="P20" i="9"/>
  <c r="P37" i="9"/>
  <c r="P69" i="9"/>
  <c r="P101" i="9"/>
  <c r="P136" i="9"/>
  <c r="P161" i="9"/>
  <c r="P112" i="9"/>
  <c r="P24" i="9"/>
  <c r="P56" i="9"/>
  <c r="P78" i="9"/>
  <c r="P120" i="9"/>
  <c r="P145" i="9"/>
  <c r="P179" i="9"/>
  <c r="P155" i="9"/>
  <c r="P53" i="9"/>
  <c r="P85" i="9"/>
  <c r="P152" i="9"/>
  <c r="P102" i="9"/>
  <c r="P153" i="9"/>
  <c r="P34" i="9"/>
  <c r="P66" i="9"/>
  <c r="P98" i="9"/>
  <c r="L119" i="9"/>
  <c r="P44" i="9"/>
  <c r="P10" i="9"/>
  <c r="P42" i="9"/>
  <c r="P74" i="9"/>
  <c r="P168" i="9"/>
  <c r="P88" i="9"/>
  <c r="R181" i="9"/>
  <c r="G186" i="10" s="1"/>
  <c r="P77" i="9"/>
  <c r="P100" i="9"/>
  <c r="P18" i="9"/>
  <c r="P50" i="9"/>
  <c r="P82" i="9"/>
  <c r="P21" i="9"/>
  <c r="P28" i="9"/>
  <c r="P26" i="9"/>
  <c r="P58" i="9"/>
  <c r="P90" i="9"/>
  <c r="P128" i="9"/>
  <c r="I44" i="9"/>
  <c r="I32" i="9"/>
  <c r="I175" i="9"/>
  <c r="I142" i="9"/>
  <c r="I166" i="9"/>
  <c r="I76" i="9"/>
  <c r="I65" i="9"/>
  <c r="I87" i="9"/>
  <c r="I143" i="9"/>
  <c r="I55" i="9"/>
  <c r="I95" i="9"/>
  <c r="I88" i="9"/>
  <c r="I111" i="9"/>
  <c r="I56" i="9"/>
  <c r="I157" i="9"/>
  <c r="I28" i="9"/>
  <c r="I11" i="9"/>
  <c r="I64" i="9"/>
  <c r="I79" i="9"/>
  <c r="I162" i="9"/>
  <c r="I100" i="9"/>
  <c r="I24" i="9"/>
  <c r="I16" i="9"/>
  <c r="I91" i="9"/>
  <c r="I48" i="9"/>
  <c r="R182" i="9"/>
  <c r="I138" i="9"/>
  <c r="I125" i="9"/>
  <c r="I171" i="9"/>
  <c r="I27" i="9"/>
  <c r="I92" i="9"/>
  <c r="I71" i="9"/>
  <c r="I23" i="9"/>
  <c r="I67" i="9"/>
  <c r="I39" i="9"/>
  <c r="I20" i="9"/>
  <c r="I174" i="9"/>
  <c r="I139" i="9"/>
  <c r="P45" i="9"/>
  <c r="P93" i="9"/>
  <c r="I35" i="9"/>
  <c r="I14" i="9"/>
  <c r="I103" i="9"/>
  <c r="I84" i="9"/>
  <c r="I60" i="9"/>
  <c r="I12" i="9"/>
  <c r="I146" i="9"/>
  <c r="I134" i="9"/>
  <c r="I116" i="9"/>
  <c r="I99" i="9"/>
  <c r="I78" i="9"/>
  <c r="I126" i="9"/>
  <c r="P15" i="9"/>
  <c r="P23" i="9"/>
  <c r="P31" i="9"/>
  <c r="P39" i="9"/>
  <c r="P47" i="9"/>
  <c r="P63" i="9"/>
  <c r="P95" i="9"/>
  <c r="P114" i="9"/>
  <c r="P130" i="9"/>
  <c r="P138" i="9"/>
  <c r="P154" i="9"/>
  <c r="P170" i="9"/>
  <c r="O123" i="9"/>
  <c r="P16" i="9"/>
  <c r="P32" i="9"/>
  <c r="P40" i="9"/>
  <c r="P48" i="9"/>
  <c r="P72" i="9"/>
  <c r="P80" i="9"/>
  <c r="P96" i="9"/>
  <c r="P104" i="9"/>
  <c r="P123" i="9"/>
  <c r="P147" i="9"/>
  <c r="P163" i="9"/>
  <c r="P171" i="9"/>
  <c r="I51" i="9"/>
  <c r="I41" i="9"/>
  <c r="O24" i="9"/>
  <c r="O126" i="9"/>
  <c r="P25" i="9"/>
  <c r="P33" i="9"/>
  <c r="P57" i="9"/>
  <c r="P89" i="9"/>
  <c r="P97" i="9"/>
  <c r="P105" i="9"/>
  <c r="P116" i="9"/>
  <c r="P124" i="9"/>
  <c r="P132" i="9"/>
  <c r="P140" i="9"/>
  <c r="P148" i="9"/>
  <c r="P156" i="9"/>
  <c r="P172" i="9"/>
  <c r="P109" i="9"/>
  <c r="P125" i="9"/>
  <c r="P141" i="9"/>
  <c r="P149" i="9"/>
  <c r="P173" i="9"/>
  <c r="O72" i="9"/>
  <c r="P19" i="9"/>
  <c r="P43" i="9"/>
  <c r="P51" i="9"/>
  <c r="P59" i="9"/>
  <c r="P75" i="9"/>
  <c r="P83" i="9"/>
  <c r="P118" i="9"/>
  <c r="P142" i="9"/>
  <c r="P150" i="9"/>
  <c r="P158" i="9"/>
  <c r="O88" i="9"/>
  <c r="P36" i="9"/>
  <c r="P52" i="9"/>
  <c r="P68" i="9"/>
  <c r="P84" i="9"/>
  <c r="P127" i="9"/>
  <c r="P135" i="9"/>
  <c r="P167" i="9"/>
  <c r="P175" i="9"/>
  <c r="P22" i="9"/>
  <c r="P30" i="9"/>
  <c r="P38" i="9"/>
  <c r="P62" i="9"/>
  <c r="P70" i="9"/>
  <c r="P86" i="9"/>
  <c r="P94" i="9"/>
  <c r="P180" i="9"/>
  <c r="I68" i="9"/>
  <c r="I96" i="9"/>
  <c r="I80" i="9"/>
  <c r="I52" i="9"/>
  <c r="I19" i="9"/>
  <c r="I105" i="9"/>
  <c r="I150" i="9"/>
  <c r="I31" i="9"/>
  <c r="I158" i="9"/>
  <c r="I118" i="9"/>
  <c r="I148" i="9"/>
  <c r="L158" i="9"/>
  <c r="L166" i="9"/>
  <c r="L134" i="9"/>
  <c r="L151" i="9"/>
  <c r="O80" i="9"/>
  <c r="O70" i="9"/>
  <c r="O78" i="9"/>
  <c r="O114" i="9"/>
  <c r="O122" i="9"/>
  <c r="O146" i="9"/>
  <c r="O162" i="9"/>
  <c r="O57" i="9"/>
  <c r="O37" i="9"/>
  <c r="O139" i="9"/>
  <c r="O163" i="9"/>
  <c r="O10" i="9"/>
  <c r="O26" i="9"/>
  <c r="O34" i="9"/>
  <c r="O66" i="9"/>
  <c r="O74" i="9"/>
  <c r="O98" i="9"/>
  <c r="O109" i="9"/>
  <c r="O117" i="9"/>
  <c r="O125" i="9"/>
  <c r="O133" i="9"/>
  <c r="O141" i="9"/>
  <c r="O149" i="9"/>
  <c r="O157" i="9"/>
  <c r="O165" i="9"/>
  <c r="O173" i="9"/>
  <c r="O111" i="9"/>
  <c r="O119" i="9"/>
  <c r="O127" i="9"/>
  <c r="O135" i="9"/>
  <c r="O143" i="9"/>
  <c r="O151" i="9"/>
  <c r="O73" i="9"/>
  <c r="O16" i="9"/>
  <c r="O33" i="9"/>
  <c r="O46" i="9"/>
  <c r="O102" i="9"/>
  <c r="O65" i="9"/>
  <c r="O105" i="9"/>
  <c r="O38" i="9"/>
  <c r="O118" i="9"/>
  <c r="L16" i="9"/>
  <c r="L32" i="9"/>
  <c r="L40" i="9"/>
  <c r="L48" i="9"/>
  <c r="L64" i="9"/>
  <c r="L72" i="9"/>
  <c r="L80" i="9"/>
  <c r="L96" i="9"/>
  <c r="L104" i="9"/>
  <c r="L9" i="9"/>
  <c r="L17" i="9"/>
  <c r="L33" i="9"/>
  <c r="L41" i="9"/>
  <c r="L49" i="9"/>
  <c r="L65" i="9"/>
  <c r="L73" i="9"/>
  <c r="L81" i="9"/>
  <c r="L97" i="9"/>
  <c r="L105" i="9"/>
  <c r="P9" i="9"/>
  <c r="L110" i="9"/>
  <c r="L127" i="9"/>
  <c r="L174" i="9"/>
  <c r="L25" i="9"/>
  <c r="L89" i="9"/>
  <c r="L118" i="9"/>
  <c r="L135" i="9"/>
  <c r="L142" i="9"/>
  <c r="L56" i="9"/>
  <c r="L126" i="9"/>
  <c r="L143" i="9"/>
  <c r="L24" i="9"/>
  <c r="L88" i="9"/>
  <c r="L175" i="9"/>
  <c r="L150" i="9"/>
  <c r="L13" i="9"/>
  <c r="L29" i="9"/>
  <c r="L45" i="9"/>
  <c r="L61" i="9"/>
  <c r="L85" i="9"/>
  <c r="L101" i="9"/>
  <c r="L112" i="9"/>
  <c r="L128" i="9"/>
  <c r="L144" i="9"/>
  <c r="L160" i="9"/>
  <c r="L179" i="9"/>
  <c r="L14" i="9"/>
  <c r="L30" i="9"/>
  <c r="L46" i="9"/>
  <c r="L62" i="9"/>
  <c r="L70" i="9"/>
  <c r="L86" i="9"/>
  <c r="L94" i="9"/>
  <c r="L113" i="9"/>
  <c r="L121" i="9"/>
  <c r="L129" i="9"/>
  <c r="L137" i="9"/>
  <c r="L145" i="9"/>
  <c r="L161" i="9"/>
  <c r="L169" i="9"/>
  <c r="L21" i="9"/>
  <c r="L37" i="9"/>
  <c r="L53" i="9"/>
  <c r="L69" i="9"/>
  <c r="L77" i="9"/>
  <c r="L93" i="9"/>
  <c r="L120" i="9"/>
  <c r="L136" i="9"/>
  <c r="L152" i="9"/>
  <c r="L168" i="9"/>
  <c r="L22" i="9"/>
  <c r="L38" i="9"/>
  <c r="L54" i="9"/>
  <c r="L78" i="9"/>
  <c r="L102" i="9"/>
  <c r="L153" i="9"/>
  <c r="L123" i="9"/>
  <c r="L139" i="9"/>
  <c r="L115" i="9"/>
  <c r="L171" i="9"/>
  <c r="L43" i="9"/>
  <c r="L51" i="9"/>
  <c r="L59" i="9"/>
  <c r="L147" i="9"/>
  <c r="L130" i="9"/>
  <c r="I179" i="9"/>
  <c r="I183" i="9" s="1"/>
  <c r="I186" i="9" s="1"/>
  <c r="I113" i="9"/>
  <c r="I121" i="9"/>
  <c r="I129" i="9"/>
  <c r="I137" i="9"/>
  <c r="I145" i="9"/>
  <c r="I153" i="9"/>
  <c r="I169" i="9"/>
  <c r="I161" i="9"/>
  <c r="I131" i="9"/>
  <c r="I155" i="9"/>
  <c r="I144" i="9"/>
  <c r="I120" i="9"/>
  <c r="I165" i="9"/>
  <c r="I156" i="9"/>
  <c r="I151" i="9"/>
  <c r="I133" i="9"/>
  <c r="I124" i="9"/>
  <c r="I119" i="9"/>
  <c r="I115" i="9"/>
  <c r="I173" i="9"/>
  <c r="I164" i="9"/>
  <c r="I159" i="9"/>
  <c r="I141" i="9"/>
  <c r="I132" i="9"/>
  <c r="I127" i="9"/>
  <c r="I123" i="9"/>
  <c r="I172" i="9"/>
  <c r="I167" i="9"/>
  <c r="I163" i="9"/>
  <c r="I149" i="9"/>
  <c r="I140" i="9"/>
  <c r="I135" i="9"/>
  <c r="I117" i="9"/>
  <c r="I21" i="9"/>
  <c r="I37" i="9"/>
  <c r="I45" i="9"/>
  <c r="I61" i="9"/>
  <c r="I69" i="9"/>
  <c r="I101" i="9"/>
  <c r="I13" i="9"/>
  <c r="I29" i="9"/>
  <c r="I53" i="9"/>
  <c r="I93" i="9"/>
  <c r="I85" i="9"/>
  <c r="I77" i="9"/>
  <c r="I49" i="9"/>
  <c r="I22" i="9"/>
  <c r="I86" i="9"/>
  <c r="I94" i="9"/>
  <c r="I57" i="9"/>
  <c r="I30" i="9"/>
  <c r="I73" i="9"/>
  <c r="I46" i="9"/>
  <c r="I9" i="9"/>
  <c r="I81" i="9"/>
  <c r="I54" i="9"/>
  <c r="I17" i="9"/>
  <c r="I102" i="9"/>
  <c r="I89" i="9"/>
  <c r="I25" i="9"/>
  <c r="O30" i="9"/>
  <c r="O17" i="9"/>
  <c r="O18" i="9"/>
  <c r="O94" i="9"/>
  <c r="O101" i="9"/>
  <c r="O82" i="9"/>
  <c r="O90" i="9"/>
  <c r="O45" i="9"/>
  <c r="O53" i="9"/>
  <c r="O64" i="9"/>
  <c r="O56" i="9"/>
  <c r="O11" i="9"/>
  <c r="O19" i="9"/>
  <c r="O27" i="9"/>
  <c r="O35" i="9"/>
  <c r="O43" i="9"/>
  <c r="O51" i="9"/>
  <c r="O59" i="9"/>
  <c r="O67" i="9"/>
  <c r="O75" i="9"/>
  <c r="O83" i="9"/>
  <c r="O91" i="9"/>
  <c r="O99" i="9"/>
  <c r="O112" i="9"/>
  <c r="O120" i="9"/>
  <c r="O128" i="9"/>
  <c r="O136" i="9"/>
  <c r="O144" i="9"/>
  <c r="O152" i="9"/>
  <c r="O160" i="9"/>
  <c r="O168" i="9"/>
  <c r="O12" i="9"/>
  <c r="I136" i="9"/>
  <c r="I112" i="9"/>
  <c r="I168" i="9"/>
  <c r="I160" i="9"/>
  <c r="I152" i="9"/>
  <c r="I128" i="9"/>
  <c r="I98" i="9"/>
  <c r="I90" i="9"/>
  <c r="I82" i="9"/>
  <c r="I74" i="9"/>
  <c r="I66" i="9"/>
  <c r="I58" i="9"/>
  <c r="I50" i="9"/>
  <c r="I42" i="9"/>
  <c r="I34" i="9"/>
  <c r="I26" i="9"/>
  <c r="I18" i="9"/>
  <c r="I10" i="9"/>
  <c r="I199" i="9"/>
  <c r="B10" i="9"/>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9" i="9" s="1"/>
  <c r="B110" i="9" s="1"/>
  <c r="B111" i="9" s="1"/>
  <c r="B112" i="9" s="1"/>
  <c r="B113" i="9" s="1"/>
  <c r="B114" i="9" s="1"/>
  <c r="B115" i="9" s="1"/>
  <c r="B116" i="9" s="1"/>
  <c r="B117" i="9" s="1"/>
  <c r="B118" i="9" s="1"/>
  <c r="B119" i="9" s="1"/>
  <c r="B120" i="9" s="1"/>
  <c r="B121" i="9" s="1"/>
  <c r="B122" i="9" s="1"/>
  <c r="B123" i="9" s="1"/>
  <c r="B124" i="9" s="1"/>
  <c r="B125" i="9" s="1"/>
  <c r="B126" i="9" s="1"/>
  <c r="B127" i="9" s="1"/>
  <c r="B128" i="9" s="1"/>
  <c r="B129" i="9" s="1"/>
  <c r="B130" i="9" s="1"/>
  <c r="B131" i="9" s="1"/>
  <c r="B132" i="9" s="1"/>
  <c r="B133" i="9" s="1"/>
  <c r="B134" i="9" s="1"/>
  <c r="B135" i="9" s="1"/>
  <c r="B136" i="9" s="1"/>
  <c r="B137" i="9" s="1"/>
  <c r="B138" i="9" s="1"/>
  <c r="B139" i="9" s="1"/>
  <c r="B140" i="9" s="1"/>
  <c r="B141" i="9" s="1"/>
  <c r="B142" i="9" s="1"/>
  <c r="B143" i="9" s="1"/>
  <c r="B144" i="9" s="1"/>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9" i="9" s="1"/>
  <c r="B180" i="9" s="1"/>
  <c r="B181" i="9" s="1"/>
  <c r="B182" i="9" s="1"/>
  <c r="J188" i="8"/>
  <c r="J187" i="8"/>
  <c r="J188" i="7"/>
  <c r="J187" i="7"/>
  <c r="J187" i="5"/>
  <c r="N182" i="6"/>
  <c r="N181" i="6"/>
  <c r="J186" i="8"/>
  <c r="K186" i="8" s="1"/>
  <c r="I186" i="8"/>
  <c r="G186" i="8"/>
  <c r="J185" i="8"/>
  <c r="K185" i="8" s="1"/>
  <c r="I185" i="8"/>
  <c r="G185" i="8"/>
  <c r="J181" i="8"/>
  <c r="K181" i="8" s="1"/>
  <c r="I181" i="8"/>
  <c r="G181" i="8"/>
  <c r="J180" i="8"/>
  <c r="K180" i="8" s="1"/>
  <c r="I180" i="8"/>
  <c r="G180" i="8"/>
  <c r="J179" i="8"/>
  <c r="K179" i="8" s="1"/>
  <c r="I179" i="8"/>
  <c r="G179" i="8"/>
  <c r="J178" i="8"/>
  <c r="K178" i="8" s="1"/>
  <c r="I178" i="8"/>
  <c r="G178" i="8"/>
  <c r="J177" i="8"/>
  <c r="K177" i="8" s="1"/>
  <c r="I177" i="8"/>
  <c r="G177" i="8"/>
  <c r="J176" i="8"/>
  <c r="K176" i="8" s="1"/>
  <c r="I176" i="8"/>
  <c r="G176" i="8"/>
  <c r="J175" i="8"/>
  <c r="K175" i="8" s="1"/>
  <c r="I175" i="8"/>
  <c r="G175" i="8"/>
  <c r="J174" i="8"/>
  <c r="K174" i="8" s="1"/>
  <c r="I174" i="8"/>
  <c r="G174" i="8"/>
  <c r="J173" i="8"/>
  <c r="K173" i="8" s="1"/>
  <c r="I173" i="8"/>
  <c r="G173" i="8"/>
  <c r="J172" i="8"/>
  <c r="K172" i="8" s="1"/>
  <c r="I172" i="8"/>
  <c r="G172" i="8"/>
  <c r="J171" i="8"/>
  <c r="K171" i="8" s="1"/>
  <c r="I171" i="8"/>
  <c r="G171" i="8"/>
  <c r="J170" i="8"/>
  <c r="K170" i="8" s="1"/>
  <c r="I170" i="8"/>
  <c r="G170" i="8"/>
  <c r="J169" i="8"/>
  <c r="K169" i="8" s="1"/>
  <c r="I169" i="8"/>
  <c r="G169" i="8"/>
  <c r="J168" i="8"/>
  <c r="K168" i="8" s="1"/>
  <c r="I168" i="8"/>
  <c r="G168" i="8"/>
  <c r="J167" i="8"/>
  <c r="K167" i="8" s="1"/>
  <c r="I167" i="8"/>
  <c r="G167" i="8"/>
  <c r="J166" i="8"/>
  <c r="K166" i="8" s="1"/>
  <c r="I166" i="8"/>
  <c r="G166" i="8"/>
  <c r="J165" i="8"/>
  <c r="K165" i="8" s="1"/>
  <c r="I165" i="8"/>
  <c r="G165" i="8"/>
  <c r="J164" i="8"/>
  <c r="K164" i="8" s="1"/>
  <c r="I164" i="8"/>
  <c r="G164" i="8"/>
  <c r="J163" i="8"/>
  <c r="K163" i="8" s="1"/>
  <c r="I163" i="8"/>
  <c r="G163" i="8"/>
  <c r="J162" i="8"/>
  <c r="K162" i="8" s="1"/>
  <c r="I162" i="8"/>
  <c r="G162" i="8"/>
  <c r="J161" i="8"/>
  <c r="K161" i="8" s="1"/>
  <c r="I161" i="8"/>
  <c r="G161" i="8"/>
  <c r="J160" i="8"/>
  <c r="K160" i="8" s="1"/>
  <c r="I160" i="8"/>
  <c r="G160" i="8"/>
  <c r="J159" i="8"/>
  <c r="K159" i="8" s="1"/>
  <c r="I159" i="8"/>
  <c r="G159" i="8"/>
  <c r="J158" i="8"/>
  <c r="K158" i="8" s="1"/>
  <c r="I158" i="8"/>
  <c r="G158" i="8"/>
  <c r="J157" i="8"/>
  <c r="K157" i="8" s="1"/>
  <c r="I157" i="8"/>
  <c r="G157" i="8"/>
  <c r="J156" i="8"/>
  <c r="K156" i="8" s="1"/>
  <c r="I156" i="8"/>
  <c r="G156" i="8"/>
  <c r="J155" i="8"/>
  <c r="K155" i="8" s="1"/>
  <c r="I155" i="8"/>
  <c r="G155" i="8"/>
  <c r="J154" i="8"/>
  <c r="K154" i="8" s="1"/>
  <c r="I154" i="8"/>
  <c r="G154" i="8"/>
  <c r="J153" i="8"/>
  <c r="K153" i="8" s="1"/>
  <c r="I153" i="8"/>
  <c r="G153" i="8"/>
  <c r="J152" i="8"/>
  <c r="K152" i="8" s="1"/>
  <c r="I152" i="8"/>
  <c r="G152" i="8"/>
  <c r="J151" i="8"/>
  <c r="K151" i="8" s="1"/>
  <c r="I151" i="8"/>
  <c r="G151" i="8"/>
  <c r="J150" i="8"/>
  <c r="K150" i="8" s="1"/>
  <c r="I150" i="8"/>
  <c r="G150" i="8"/>
  <c r="J149" i="8"/>
  <c r="K149" i="8" s="1"/>
  <c r="I149" i="8"/>
  <c r="G149" i="8"/>
  <c r="J148" i="8"/>
  <c r="K148" i="8" s="1"/>
  <c r="I148" i="8"/>
  <c r="G148" i="8"/>
  <c r="J147" i="8"/>
  <c r="K147" i="8" s="1"/>
  <c r="I147" i="8"/>
  <c r="G147" i="8"/>
  <c r="J146" i="8"/>
  <c r="K146" i="8" s="1"/>
  <c r="I146" i="8"/>
  <c r="G146" i="8"/>
  <c r="K145" i="8"/>
  <c r="J145" i="8"/>
  <c r="I145" i="8"/>
  <c r="G145" i="8"/>
  <c r="J144" i="8"/>
  <c r="K144" i="8" s="1"/>
  <c r="I144" i="8"/>
  <c r="G144" i="8"/>
  <c r="J143" i="8"/>
  <c r="K143" i="8" s="1"/>
  <c r="I143" i="8"/>
  <c r="G143" i="8"/>
  <c r="J142" i="8"/>
  <c r="K142" i="8" s="1"/>
  <c r="I142" i="8"/>
  <c r="G142" i="8"/>
  <c r="J141" i="8"/>
  <c r="K141" i="8" s="1"/>
  <c r="I141" i="8"/>
  <c r="G141" i="8"/>
  <c r="J140" i="8"/>
  <c r="K140" i="8" s="1"/>
  <c r="I140" i="8"/>
  <c r="G140" i="8"/>
  <c r="J139" i="8"/>
  <c r="K139" i="8" s="1"/>
  <c r="I139" i="8"/>
  <c r="G139" i="8"/>
  <c r="J138" i="8"/>
  <c r="K138" i="8" s="1"/>
  <c r="I138" i="8"/>
  <c r="G138" i="8"/>
  <c r="J137" i="8"/>
  <c r="K137" i="8" s="1"/>
  <c r="I137" i="8"/>
  <c r="G137" i="8"/>
  <c r="J136" i="8"/>
  <c r="K136" i="8" s="1"/>
  <c r="I136" i="8"/>
  <c r="G136" i="8"/>
  <c r="J135" i="8"/>
  <c r="K135" i="8" s="1"/>
  <c r="I135" i="8"/>
  <c r="G135" i="8"/>
  <c r="J134" i="8"/>
  <c r="K134" i="8" s="1"/>
  <c r="I134" i="8"/>
  <c r="G134" i="8"/>
  <c r="J133" i="8"/>
  <c r="K133" i="8" s="1"/>
  <c r="I133" i="8"/>
  <c r="G133" i="8"/>
  <c r="J132" i="8"/>
  <c r="K132" i="8" s="1"/>
  <c r="I132" i="8"/>
  <c r="G132" i="8"/>
  <c r="J131" i="8"/>
  <c r="K131" i="8" s="1"/>
  <c r="I131" i="8"/>
  <c r="G131" i="8"/>
  <c r="J130" i="8"/>
  <c r="K130" i="8" s="1"/>
  <c r="I130" i="8"/>
  <c r="G130" i="8"/>
  <c r="J129" i="8"/>
  <c r="K129" i="8" s="1"/>
  <c r="I129" i="8"/>
  <c r="G129" i="8"/>
  <c r="K128" i="8"/>
  <c r="J128" i="8"/>
  <c r="I128" i="8"/>
  <c r="G128" i="8"/>
  <c r="J127" i="8"/>
  <c r="K127" i="8" s="1"/>
  <c r="I127" i="8"/>
  <c r="G127" i="8"/>
  <c r="J126" i="8"/>
  <c r="K126" i="8" s="1"/>
  <c r="I126" i="8"/>
  <c r="G126" i="8"/>
  <c r="J125" i="8"/>
  <c r="K125" i="8" s="1"/>
  <c r="I125" i="8"/>
  <c r="G125" i="8"/>
  <c r="J124" i="8"/>
  <c r="K124" i="8" s="1"/>
  <c r="I124" i="8"/>
  <c r="G124" i="8"/>
  <c r="J123" i="8"/>
  <c r="K123" i="8" s="1"/>
  <c r="I123" i="8"/>
  <c r="G123" i="8"/>
  <c r="J122" i="8"/>
  <c r="K122" i="8" s="1"/>
  <c r="I122" i="8"/>
  <c r="G122" i="8"/>
  <c r="K121" i="8"/>
  <c r="J121" i="8"/>
  <c r="I121" i="8"/>
  <c r="G121" i="8"/>
  <c r="J120" i="8"/>
  <c r="K120" i="8" s="1"/>
  <c r="I120" i="8"/>
  <c r="G120" i="8"/>
  <c r="J119" i="8"/>
  <c r="K119" i="8" s="1"/>
  <c r="I119" i="8"/>
  <c r="G119" i="8"/>
  <c r="J118" i="8"/>
  <c r="K118" i="8" s="1"/>
  <c r="I118" i="8"/>
  <c r="G118" i="8"/>
  <c r="J117" i="8"/>
  <c r="K117" i="8" s="1"/>
  <c r="I117" i="8"/>
  <c r="G117" i="8"/>
  <c r="J116" i="8"/>
  <c r="K116" i="8" s="1"/>
  <c r="I116" i="8"/>
  <c r="G116" i="8"/>
  <c r="J115" i="8"/>
  <c r="K115" i="8" s="1"/>
  <c r="I115" i="8"/>
  <c r="G115" i="8"/>
  <c r="J111" i="8"/>
  <c r="K111" i="8" s="1"/>
  <c r="I111" i="8"/>
  <c r="G111" i="8"/>
  <c r="J110" i="8"/>
  <c r="K110" i="8" s="1"/>
  <c r="I110" i="8"/>
  <c r="G110" i="8"/>
  <c r="J109" i="8"/>
  <c r="K109" i="8" s="1"/>
  <c r="I109" i="8"/>
  <c r="G109" i="8"/>
  <c r="J108" i="8"/>
  <c r="K108" i="8" s="1"/>
  <c r="I108" i="8"/>
  <c r="G108" i="8"/>
  <c r="J107" i="8"/>
  <c r="K107" i="8" s="1"/>
  <c r="I107" i="8"/>
  <c r="G107" i="8"/>
  <c r="J106" i="8"/>
  <c r="K106" i="8" s="1"/>
  <c r="I106" i="8"/>
  <c r="G106" i="8"/>
  <c r="J105" i="8"/>
  <c r="K105" i="8" s="1"/>
  <c r="I105" i="8"/>
  <c r="G105" i="8"/>
  <c r="J104" i="8"/>
  <c r="K104" i="8" s="1"/>
  <c r="I104" i="8"/>
  <c r="G104" i="8"/>
  <c r="J103" i="8"/>
  <c r="K103" i="8" s="1"/>
  <c r="I103" i="8"/>
  <c r="G103" i="8"/>
  <c r="J102" i="8"/>
  <c r="K102" i="8" s="1"/>
  <c r="I102" i="8"/>
  <c r="G102" i="8"/>
  <c r="J101" i="8"/>
  <c r="K101" i="8" s="1"/>
  <c r="I101" i="8"/>
  <c r="G101" i="8"/>
  <c r="J100" i="8"/>
  <c r="K100" i="8" s="1"/>
  <c r="I100" i="8"/>
  <c r="G100" i="8"/>
  <c r="J99" i="8"/>
  <c r="K99" i="8" s="1"/>
  <c r="I99" i="8"/>
  <c r="G99" i="8"/>
  <c r="J98" i="8"/>
  <c r="K98" i="8" s="1"/>
  <c r="I98" i="8"/>
  <c r="G98" i="8"/>
  <c r="J97" i="8"/>
  <c r="K97" i="8" s="1"/>
  <c r="I97" i="8"/>
  <c r="G97" i="8"/>
  <c r="J96" i="8"/>
  <c r="K96" i="8" s="1"/>
  <c r="I96" i="8"/>
  <c r="G96" i="8"/>
  <c r="J95" i="8"/>
  <c r="K95" i="8" s="1"/>
  <c r="I95" i="8"/>
  <c r="G95" i="8"/>
  <c r="J94" i="8"/>
  <c r="K94" i="8" s="1"/>
  <c r="I94" i="8"/>
  <c r="G94" i="8"/>
  <c r="J93" i="8"/>
  <c r="K93" i="8" s="1"/>
  <c r="I93" i="8"/>
  <c r="J92" i="8"/>
  <c r="K92" i="8" s="1"/>
  <c r="I92" i="8"/>
  <c r="G92" i="8"/>
  <c r="J91" i="8"/>
  <c r="K91" i="8" s="1"/>
  <c r="I91" i="8"/>
  <c r="G91" i="8"/>
  <c r="J90" i="8"/>
  <c r="K90" i="8" s="1"/>
  <c r="I90" i="8"/>
  <c r="G90" i="8"/>
  <c r="J89" i="8"/>
  <c r="K89" i="8" s="1"/>
  <c r="I89" i="8"/>
  <c r="G89" i="8"/>
  <c r="J88" i="8"/>
  <c r="K88" i="8" s="1"/>
  <c r="I88" i="8"/>
  <c r="G88" i="8"/>
  <c r="J87" i="8"/>
  <c r="K87" i="8" s="1"/>
  <c r="I87" i="8"/>
  <c r="G87" i="8"/>
  <c r="J86" i="8"/>
  <c r="K86" i="8" s="1"/>
  <c r="I86" i="8"/>
  <c r="G86" i="8"/>
  <c r="J85" i="8"/>
  <c r="K85" i="8" s="1"/>
  <c r="I85" i="8"/>
  <c r="G85" i="8"/>
  <c r="J84" i="8"/>
  <c r="K84" i="8" s="1"/>
  <c r="I84" i="8"/>
  <c r="G84" i="8"/>
  <c r="J83" i="8"/>
  <c r="K83" i="8" s="1"/>
  <c r="I83" i="8"/>
  <c r="G83" i="8"/>
  <c r="J82" i="8"/>
  <c r="K82" i="8" s="1"/>
  <c r="I82" i="8"/>
  <c r="G82" i="8"/>
  <c r="J81" i="8"/>
  <c r="K81" i="8" s="1"/>
  <c r="I81" i="8"/>
  <c r="G81" i="8"/>
  <c r="J80" i="8"/>
  <c r="K80" i="8" s="1"/>
  <c r="I80" i="8"/>
  <c r="G80" i="8"/>
  <c r="J79" i="8"/>
  <c r="K79" i="8" s="1"/>
  <c r="I79" i="8"/>
  <c r="G79" i="8"/>
  <c r="J78" i="8"/>
  <c r="K78" i="8" s="1"/>
  <c r="I78" i="8"/>
  <c r="G78" i="8"/>
  <c r="J77" i="8"/>
  <c r="K77" i="8" s="1"/>
  <c r="I77" i="8"/>
  <c r="G77" i="8"/>
  <c r="J76" i="8"/>
  <c r="K76" i="8" s="1"/>
  <c r="I76" i="8"/>
  <c r="G76" i="8"/>
  <c r="J75" i="8"/>
  <c r="K75" i="8" s="1"/>
  <c r="I75" i="8"/>
  <c r="G75" i="8"/>
  <c r="J74" i="8"/>
  <c r="K74" i="8" s="1"/>
  <c r="I74" i="8"/>
  <c r="G74" i="8"/>
  <c r="J73" i="8"/>
  <c r="K73" i="8" s="1"/>
  <c r="I73" i="8"/>
  <c r="G73" i="8"/>
  <c r="J72" i="8"/>
  <c r="K72" i="8" s="1"/>
  <c r="I72" i="8"/>
  <c r="G72" i="8"/>
  <c r="J71" i="8"/>
  <c r="K71" i="8" s="1"/>
  <c r="I71" i="8"/>
  <c r="G71" i="8"/>
  <c r="J70" i="8"/>
  <c r="K70" i="8" s="1"/>
  <c r="I70" i="8"/>
  <c r="G70" i="8"/>
  <c r="J69" i="8"/>
  <c r="K69" i="8" s="1"/>
  <c r="I69" i="8"/>
  <c r="G69" i="8"/>
  <c r="J68" i="8"/>
  <c r="K68" i="8" s="1"/>
  <c r="I68" i="8"/>
  <c r="G68" i="8"/>
  <c r="J67" i="8"/>
  <c r="K67" i="8" s="1"/>
  <c r="I67" i="8"/>
  <c r="G67" i="8"/>
  <c r="J66" i="8"/>
  <c r="K66" i="8" s="1"/>
  <c r="I66" i="8"/>
  <c r="G66" i="8"/>
  <c r="J65" i="8"/>
  <c r="K65" i="8" s="1"/>
  <c r="I65" i="8"/>
  <c r="G65" i="8"/>
  <c r="J64" i="8"/>
  <c r="K64" i="8" s="1"/>
  <c r="I64" i="8"/>
  <c r="G64" i="8"/>
  <c r="J63" i="8"/>
  <c r="K63" i="8" s="1"/>
  <c r="I63" i="8"/>
  <c r="G63" i="8"/>
  <c r="J62" i="8"/>
  <c r="K62" i="8" s="1"/>
  <c r="I62" i="8"/>
  <c r="G62" i="8"/>
  <c r="J61" i="8"/>
  <c r="K61" i="8" s="1"/>
  <c r="I61" i="8"/>
  <c r="G61" i="8"/>
  <c r="J60" i="8"/>
  <c r="K60" i="8" s="1"/>
  <c r="I60" i="8"/>
  <c r="G60" i="8"/>
  <c r="J59" i="8"/>
  <c r="K59" i="8" s="1"/>
  <c r="I59" i="8"/>
  <c r="G59" i="8"/>
  <c r="J58" i="8"/>
  <c r="K58" i="8" s="1"/>
  <c r="I58" i="8"/>
  <c r="G58" i="8"/>
  <c r="J57" i="8"/>
  <c r="K57" i="8" s="1"/>
  <c r="I57" i="8"/>
  <c r="G57" i="8"/>
  <c r="J56" i="8"/>
  <c r="K56" i="8" s="1"/>
  <c r="I56" i="8"/>
  <c r="G56" i="8"/>
  <c r="J55" i="8"/>
  <c r="K55" i="8" s="1"/>
  <c r="I55" i="8"/>
  <c r="G55" i="8"/>
  <c r="J54" i="8"/>
  <c r="K54" i="8" s="1"/>
  <c r="I54" i="8"/>
  <c r="G54" i="8"/>
  <c r="J53" i="8"/>
  <c r="K53" i="8" s="1"/>
  <c r="I53" i="8"/>
  <c r="G53" i="8"/>
  <c r="J52" i="8"/>
  <c r="K52" i="8" s="1"/>
  <c r="I52" i="8"/>
  <c r="G52" i="8"/>
  <c r="J51" i="8"/>
  <c r="K51" i="8" s="1"/>
  <c r="I51" i="8"/>
  <c r="G51" i="8"/>
  <c r="J50" i="8"/>
  <c r="K50" i="8" s="1"/>
  <c r="I50" i="8"/>
  <c r="G50" i="8"/>
  <c r="J49" i="8"/>
  <c r="K49" i="8" s="1"/>
  <c r="I49" i="8"/>
  <c r="G49" i="8"/>
  <c r="J48" i="8"/>
  <c r="K48" i="8" s="1"/>
  <c r="I48" i="8"/>
  <c r="G48" i="8"/>
  <c r="J47" i="8"/>
  <c r="K47" i="8" s="1"/>
  <c r="I47" i="8"/>
  <c r="G47" i="8"/>
  <c r="J46" i="8"/>
  <c r="K46" i="8" s="1"/>
  <c r="I46" i="8"/>
  <c r="G46" i="8"/>
  <c r="J45" i="8"/>
  <c r="K45" i="8" s="1"/>
  <c r="I45" i="8"/>
  <c r="G45" i="8"/>
  <c r="J44" i="8"/>
  <c r="K44" i="8" s="1"/>
  <c r="I44" i="8"/>
  <c r="G44" i="8"/>
  <c r="J43" i="8"/>
  <c r="K43" i="8" s="1"/>
  <c r="I43" i="8"/>
  <c r="G43" i="8"/>
  <c r="J42" i="8"/>
  <c r="K42" i="8" s="1"/>
  <c r="I42" i="8"/>
  <c r="G42" i="8"/>
  <c r="J41" i="8"/>
  <c r="K41" i="8" s="1"/>
  <c r="I41" i="8"/>
  <c r="G41" i="8"/>
  <c r="J40" i="8"/>
  <c r="K40" i="8" s="1"/>
  <c r="I40" i="8"/>
  <c r="G40" i="8"/>
  <c r="J39" i="8"/>
  <c r="K39" i="8" s="1"/>
  <c r="I39" i="8"/>
  <c r="G39" i="8"/>
  <c r="J38" i="8"/>
  <c r="K38" i="8" s="1"/>
  <c r="I38" i="8"/>
  <c r="G38" i="8"/>
  <c r="J37" i="8"/>
  <c r="K37" i="8" s="1"/>
  <c r="I37" i="8"/>
  <c r="G37" i="8"/>
  <c r="J36" i="8"/>
  <c r="K36" i="8" s="1"/>
  <c r="I36" i="8"/>
  <c r="G36" i="8"/>
  <c r="J35" i="8"/>
  <c r="K35" i="8" s="1"/>
  <c r="I35" i="8"/>
  <c r="G35" i="8"/>
  <c r="J34" i="8"/>
  <c r="K34" i="8" s="1"/>
  <c r="I34" i="8"/>
  <c r="G34" i="8"/>
  <c r="J33" i="8"/>
  <c r="K33" i="8" s="1"/>
  <c r="I33" i="8"/>
  <c r="G33" i="8"/>
  <c r="J32" i="8"/>
  <c r="K32" i="8" s="1"/>
  <c r="I32" i="8"/>
  <c r="G32" i="8"/>
  <c r="J31" i="8"/>
  <c r="K31" i="8" s="1"/>
  <c r="I31" i="8"/>
  <c r="G31" i="8"/>
  <c r="J30" i="8"/>
  <c r="K30" i="8" s="1"/>
  <c r="I30" i="8"/>
  <c r="G30" i="8"/>
  <c r="J29" i="8"/>
  <c r="K29" i="8" s="1"/>
  <c r="I29" i="8"/>
  <c r="G29" i="8"/>
  <c r="J28" i="8"/>
  <c r="K28" i="8" s="1"/>
  <c r="I28" i="8"/>
  <c r="G28" i="8"/>
  <c r="J27" i="8"/>
  <c r="K27" i="8" s="1"/>
  <c r="I27" i="8"/>
  <c r="G27" i="8"/>
  <c r="J26" i="8"/>
  <c r="K26" i="8" s="1"/>
  <c r="I26" i="8"/>
  <c r="G26" i="8"/>
  <c r="J25" i="8"/>
  <c r="K25" i="8" s="1"/>
  <c r="I25" i="8"/>
  <c r="G25" i="8"/>
  <c r="J24" i="8"/>
  <c r="K24" i="8" s="1"/>
  <c r="I24" i="8"/>
  <c r="G24" i="8"/>
  <c r="J23" i="8"/>
  <c r="K23" i="8" s="1"/>
  <c r="I23" i="8"/>
  <c r="G23" i="8"/>
  <c r="J22" i="8"/>
  <c r="K22" i="8" s="1"/>
  <c r="I22" i="8"/>
  <c r="G22" i="8"/>
  <c r="J21" i="8"/>
  <c r="K21" i="8" s="1"/>
  <c r="I21" i="8"/>
  <c r="G21" i="8"/>
  <c r="J20" i="8"/>
  <c r="K20" i="8" s="1"/>
  <c r="I20" i="8"/>
  <c r="G20" i="8"/>
  <c r="J19" i="8"/>
  <c r="K19" i="8" s="1"/>
  <c r="I19" i="8"/>
  <c r="G19" i="8"/>
  <c r="J18" i="8"/>
  <c r="K18" i="8" s="1"/>
  <c r="I18" i="8"/>
  <c r="G18" i="8"/>
  <c r="J17" i="8"/>
  <c r="K17" i="8" s="1"/>
  <c r="I17" i="8"/>
  <c r="G17" i="8"/>
  <c r="J16" i="8"/>
  <c r="K16" i="8" s="1"/>
  <c r="I16" i="8"/>
  <c r="G16" i="8"/>
  <c r="B16" i="8"/>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5" i="8" s="1"/>
  <c r="B186" i="8" s="1"/>
  <c r="B187" i="8" s="1"/>
  <c r="B188" i="8" s="1"/>
  <c r="J15" i="8"/>
  <c r="K15" i="8" s="1"/>
  <c r="I15" i="8"/>
  <c r="G15" i="8"/>
  <c r="H198" i="7"/>
  <c r="F198" i="7"/>
  <c r="J186" i="7"/>
  <c r="K186" i="7" s="1"/>
  <c r="I186" i="7"/>
  <c r="G186" i="7"/>
  <c r="J185" i="7"/>
  <c r="K185" i="7" s="1"/>
  <c r="I185" i="7"/>
  <c r="G185" i="7"/>
  <c r="J181" i="7"/>
  <c r="K181" i="7" s="1"/>
  <c r="I181" i="7"/>
  <c r="G181" i="7"/>
  <c r="J180" i="7"/>
  <c r="K180" i="7" s="1"/>
  <c r="I180" i="7"/>
  <c r="G180" i="7"/>
  <c r="J179" i="7"/>
  <c r="K179" i="7" s="1"/>
  <c r="I179" i="7"/>
  <c r="G179" i="7"/>
  <c r="J178" i="7"/>
  <c r="K178" i="7" s="1"/>
  <c r="I178" i="7"/>
  <c r="G178" i="7"/>
  <c r="J177" i="7"/>
  <c r="K177" i="7" s="1"/>
  <c r="I177" i="7"/>
  <c r="G177" i="7"/>
  <c r="J176" i="7"/>
  <c r="K176" i="7" s="1"/>
  <c r="I176" i="7"/>
  <c r="G176" i="7"/>
  <c r="J175" i="7"/>
  <c r="K175" i="7" s="1"/>
  <c r="I175" i="7"/>
  <c r="G175" i="7"/>
  <c r="J174" i="7"/>
  <c r="K174" i="7" s="1"/>
  <c r="I174" i="7"/>
  <c r="G174" i="7"/>
  <c r="J173" i="7"/>
  <c r="K173" i="7" s="1"/>
  <c r="I173" i="7"/>
  <c r="G173" i="7"/>
  <c r="J172" i="7"/>
  <c r="K172" i="7" s="1"/>
  <c r="I172" i="7"/>
  <c r="G172" i="7"/>
  <c r="J171" i="7"/>
  <c r="K171" i="7" s="1"/>
  <c r="I171" i="7"/>
  <c r="G171" i="7"/>
  <c r="J170" i="7"/>
  <c r="K170" i="7" s="1"/>
  <c r="I170" i="7"/>
  <c r="G170" i="7"/>
  <c r="J169" i="7"/>
  <c r="K169" i="7" s="1"/>
  <c r="I169" i="7"/>
  <c r="G169" i="7"/>
  <c r="J168" i="7"/>
  <c r="K168" i="7" s="1"/>
  <c r="I168" i="7"/>
  <c r="G168" i="7"/>
  <c r="J167" i="7"/>
  <c r="K167" i="7" s="1"/>
  <c r="I167" i="7"/>
  <c r="G167" i="7"/>
  <c r="J166" i="7"/>
  <c r="K166" i="7" s="1"/>
  <c r="I166" i="7"/>
  <c r="G166" i="7"/>
  <c r="J165" i="7"/>
  <c r="K165" i="7" s="1"/>
  <c r="I165" i="7"/>
  <c r="G165" i="7"/>
  <c r="J164" i="7"/>
  <c r="K164" i="7" s="1"/>
  <c r="I164" i="7"/>
  <c r="G164" i="7"/>
  <c r="J163" i="7"/>
  <c r="K163" i="7" s="1"/>
  <c r="I163" i="7"/>
  <c r="G163" i="7"/>
  <c r="J162" i="7"/>
  <c r="K162" i="7" s="1"/>
  <c r="I162" i="7"/>
  <c r="G162" i="7"/>
  <c r="J161" i="7"/>
  <c r="K161" i="7" s="1"/>
  <c r="I161" i="7"/>
  <c r="G161" i="7"/>
  <c r="K160" i="7"/>
  <c r="J160" i="7"/>
  <c r="I160" i="7"/>
  <c r="G160" i="7"/>
  <c r="J159" i="7"/>
  <c r="K159" i="7" s="1"/>
  <c r="I159" i="7"/>
  <c r="G159" i="7"/>
  <c r="J158" i="7"/>
  <c r="K158" i="7" s="1"/>
  <c r="I158" i="7"/>
  <c r="G158" i="7"/>
  <c r="J157" i="7"/>
  <c r="K157" i="7" s="1"/>
  <c r="I157" i="7"/>
  <c r="G157" i="7"/>
  <c r="J156" i="7"/>
  <c r="K156" i="7" s="1"/>
  <c r="I156" i="7"/>
  <c r="G156" i="7"/>
  <c r="J155" i="7"/>
  <c r="K155" i="7" s="1"/>
  <c r="I155" i="7"/>
  <c r="G155" i="7"/>
  <c r="J154" i="7"/>
  <c r="K154" i="7" s="1"/>
  <c r="I154" i="7"/>
  <c r="G154" i="7"/>
  <c r="J153" i="7"/>
  <c r="K153" i="7" s="1"/>
  <c r="I153" i="7"/>
  <c r="G153" i="7"/>
  <c r="J152" i="7"/>
  <c r="K152" i="7" s="1"/>
  <c r="I152" i="7"/>
  <c r="G152" i="7"/>
  <c r="J151" i="7"/>
  <c r="K151" i="7" s="1"/>
  <c r="I151" i="7"/>
  <c r="G151" i="7"/>
  <c r="J150" i="7"/>
  <c r="K150" i="7" s="1"/>
  <c r="I150" i="7"/>
  <c r="G150" i="7"/>
  <c r="J149" i="7"/>
  <c r="K149" i="7" s="1"/>
  <c r="I149" i="7"/>
  <c r="G149" i="7"/>
  <c r="J148" i="7"/>
  <c r="K148" i="7" s="1"/>
  <c r="I148" i="7"/>
  <c r="G148" i="7"/>
  <c r="J147" i="7"/>
  <c r="K147" i="7" s="1"/>
  <c r="I147" i="7"/>
  <c r="G147" i="7"/>
  <c r="J146" i="7"/>
  <c r="K146" i="7" s="1"/>
  <c r="I146" i="7"/>
  <c r="G146" i="7"/>
  <c r="J145" i="7"/>
  <c r="K145" i="7" s="1"/>
  <c r="I145" i="7"/>
  <c r="G145" i="7"/>
  <c r="J144" i="7"/>
  <c r="K144" i="7" s="1"/>
  <c r="I144" i="7"/>
  <c r="G144" i="7"/>
  <c r="J143" i="7"/>
  <c r="K143" i="7" s="1"/>
  <c r="I143" i="7"/>
  <c r="G143" i="7"/>
  <c r="J142" i="7"/>
  <c r="K142" i="7" s="1"/>
  <c r="I142" i="7"/>
  <c r="G142" i="7"/>
  <c r="J141" i="7"/>
  <c r="K141" i="7" s="1"/>
  <c r="I141" i="7"/>
  <c r="G141" i="7"/>
  <c r="J140" i="7"/>
  <c r="K140" i="7" s="1"/>
  <c r="I140" i="7"/>
  <c r="G140" i="7"/>
  <c r="J139" i="7"/>
  <c r="K139" i="7" s="1"/>
  <c r="I139" i="7"/>
  <c r="G139" i="7"/>
  <c r="J138" i="7"/>
  <c r="K138" i="7" s="1"/>
  <c r="I138" i="7"/>
  <c r="G138" i="7"/>
  <c r="J137" i="7"/>
  <c r="K137" i="7" s="1"/>
  <c r="I137" i="7"/>
  <c r="G137" i="7"/>
  <c r="J136" i="7"/>
  <c r="K136" i="7" s="1"/>
  <c r="I136" i="7"/>
  <c r="G136" i="7"/>
  <c r="J135" i="7"/>
  <c r="K135" i="7" s="1"/>
  <c r="I135" i="7"/>
  <c r="G135" i="7"/>
  <c r="J134" i="7"/>
  <c r="K134" i="7" s="1"/>
  <c r="I134" i="7"/>
  <c r="G134" i="7"/>
  <c r="J133" i="7"/>
  <c r="K133" i="7" s="1"/>
  <c r="I133" i="7"/>
  <c r="G133" i="7"/>
  <c r="J132" i="7"/>
  <c r="K132" i="7" s="1"/>
  <c r="I132" i="7"/>
  <c r="G132" i="7"/>
  <c r="J131" i="7"/>
  <c r="K131" i="7" s="1"/>
  <c r="I131" i="7"/>
  <c r="G131" i="7"/>
  <c r="J130" i="7"/>
  <c r="K130" i="7" s="1"/>
  <c r="I130" i="7"/>
  <c r="G130" i="7"/>
  <c r="J129" i="7"/>
  <c r="K129" i="7" s="1"/>
  <c r="I129" i="7"/>
  <c r="G129" i="7"/>
  <c r="J128" i="7"/>
  <c r="K128" i="7" s="1"/>
  <c r="I128" i="7"/>
  <c r="G128" i="7"/>
  <c r="J127" i="7"/>
  <c r="K127" i="7" s="1"/>
  <c r="I127" i="7"/>
  <c r="G127" i="7"/>
  <c r="J126" i="7"/>
  <c r="K126" i="7" s="1"/>
  <c r="I126" i="7"/>
  <c r="G126" i="7"/>
  <c r="J125" i="7"/>
  <c r="K125" i="7" s="1"/>
  <c r="I125" i="7"/>
  <c r="G125" i="7"/>
  <c r="J124" i="7"/>
  <c r="K124" i="7" s="1"/>
  <c r="I124" i="7"/>
  <c r="G124" i="7"/>
  <c r="J123" i="7"/>
  <c r="K123" i="7" s="1"/>
  <c r="I123" i="7"/>
  <c r="G123" i="7"/>
  <c r="J122" i="7"/>
  <c r="K122" i="7" s="1"/>
  <c r="I122" i="7"/>
  <c r="G122" i="7"/>
  <c r="J121" i="7"/>
  <c r="K121" i="7" s="1"/>
  <c r="I121" i="7"/>
  <c r="G121" i="7"/>
  <c r="J120" i="7"/>
  <c r="K120" i="7" s="1"/>
  <c r="I120" i="7"/>
  <c r="G120" i="7"/>
  <c r="J119" i="7"/>
  <c r="K119" i="7" s="1"/>
  <c r="I119" i="7"/>
  <c r="G119" i="7"/>
  <c r="J118" i="7"/>
  <c r="K118" i="7" s="1"/>
  <c r="I118" i="7"/>
  <c r="G118" i="7"/>
  <c r="J117" i="7"/>
  <c r="K117" i="7" s="1"/>
  <c r="I117" i="7"/>
  <c r="G117" i="7"/>
  <c r="J116" i="7"/>
  <c r="K116" i="7" s="1"/>
  <c r="I116" i="7"/>
  <c r="G116" i="7"/>
  <c r="J115" i="7"/>
  <c r="K115" i="7" s="1"/>
  <c r="I115" i="7"/>
  <c r="G115" i="7"/>
  <c r="J111" i="7"/>
  <c r="K111" i="7" s="1"/>
  <c r="I111" i="7"/>
  <c r="G111" i="7"/>
  <c r="J110" i="7"/>
  <c r="K110" i="7" s="1"/>
  <c r="I110" i="7"/>
  <c r="G110" i="7"/>
  <c r="J109" i="7"/>
  <c r="K109" i="7" s="1"/>
  <c r="I109" i="7"/>
  <c r="G109" i="7"/>
  <c r="J108" i="7"/>
  <c r="K108" i="7" s="1"/>
  <c r="I108" i="7"/>
  <c r="G108" i="7"/>
  <c r="J107" i="7"/>
  <c r="K107" i="7" s="1"/>
  <c r="I107" i="7"/>
  <c r="G107" i="7"/>
  <c r="J106" i="7"/>
  <c r="K106" i="7" s="1"/>
  <c r="I106" i="7"/>
  <c r="G106" i="7"/>
  <c r="J105" i="7"/>
  <c r="K105" i="7" s="1"/>
  <c r="I105" i="7"/>
  <c r="G105" i="7"/>
  <c r="J104" i="7"/>
  <c r="K104" i="7" s="1"/>
  <c r="I104" i="7"/>
  <c r="G104" i="7"/>
  <c r="J103" i="7"/>
  <c r="K103" i="7" s="1"/>
  <c r="I103" i="7"/>
  <c r="G103" i="7"/>
  <c r="J102" i="7"/>
  <c r="K102" i="7" s="1"/>
  <c r="I102" i="7"/>
  <c r="G102" i="7"/>
  <c r="J101" i="7"/>
  <c r="K101" i="7" s="1"/>
  <c r="I101" i="7"/>
  <c r="G101" i="7"/>
  <c r="J100" i="7"/>
  <c r="K100" i="7" s="1"/>
  <c r="I100" i="7"/>
  <c r="G100" i="7"/>
  <c r="J99" i="7"/>
  <c r="K99" i="7" s="1"/>
  <c r="I99" i="7"/>
  <c r="G99" i="7"/>
  <c r="J98" i="7"/>
  <c r="K98" i="7" s="1"/>
  <c r="I98" i="7"/>
  <c r="G98" i="7"/>
  <c r="J97" i="7"/>
  <c r="K97" i="7" s="1"/>
  <c r="I97" i="7"/>
  <c r="G97" i="7"/>
  <c r="J96" i="7"/>
  <c r="K96" i="7" s="1"/>
  <c r="I96" i="7"/>
  <c r="G96" i="7"/>
  <c r="J95" i="7"/>
  <c r="K95" i="7" s="1"/>
  <c r="I95" i="7"/>
  <c r="G95" i="7"/>
  <c r="J94" i="7"/>
  <c r="K94" i="7" s="1"/>
  <c r="I94" i="7"/>
  <c r="G94" i="7"/>
  <c r="J93" i="7"/>
  <c r="K93" i="7" s="1"/>
  <c r="I93" i="7"/>
  <c r="J92" i="7"/>
  <c r="K92" i="7" s="1"/>
  <c r="I92" i="7"/>
  <c r="G92" i="7"/>
  <c r="J91" i="7"/>
  <c r="K91" i="7" s="1"/>
  <c r="I91" i="7"/>
  <c r="G91" i="7"/>
  <c r="J90" i="7"/>
  <c r="K90" i="7" s="1"/>
  <c r="I90" i="7"/>
  <c r="G90" i="7"/>
  <c r="J89" i="7"/>
  <c r="K89" i="7" s="1"/>
  <c r="I89" i="7"/>
  <c r="G89" i="7"/>
  <c r="J88" i="7"/>
  <c r="K88" i="7" s="1"/>
  <c r="I88" i="7"/>
  <c r="G88" i="7"/>
  <c r="J87" i="7"/>
  <c r="K87" i="7" s="1"/>
  <c r="I87" i="7"/>
  <c r="G87" i="7"/>
  <c r="J86" i="7"/>
  <c r="K86" i="7" s="1"/>
  <c r="I86" i="7"/>
  <c r="G86" i="7"/>
  <c r="J85" i="7"/>
  <c r="K85" i="7" s="1"/>
  <c r="I85" i="7"/>
  <c r="G85" i="7"/>
  <c r="J84" i="7"/>
  <c r="K84" i="7" s="1"/>
  <c r="I84" i="7"/>
  <c r="G84" i="7"/>
  <c r="J83" i="7"/>
  <c r="K83" i="7" s="1"/>
  <c r="I83" i="7"/>
  <c r="G83" i="7"/>
  <c r="J82" i="7"/>
  <c r="K82" i="7" s="1"/>
  <c r="I82" i="7"/>
  <c r="G82" i="7"/>
  <c r="J81" i="7"/>
  <c r="K81" i="7" s="1"/>
  <c r="I81" i="7"/>
  <c r="G81" i="7"/>
  <c r="J80" i="7"/>
  <c r="K80" i="7" s="1"/>
  <c r="I80" i="7"/>
  <c r="G80" i="7"/>
  <c r="J79" i="7"/>
  <c r="K79" i="7" s="1"/>
  <c r="I79" i="7"/>
  <c r="G79" i="7"/>
  <c r="J78" i="7"/>
  <c r="K78" i="7" s="1"/>
  <c r="I78" i="7"/>
  <c r="G78" i="7"/>
  <c r="J77" i="7"/>
  <c r="K77" i="7" s="1"/>
  <c r="I77" i="7"/>
  <c r="G77" i="7"/>
  <c r="J76" i="7"/>
  <c r="K76" i="7" s="1"/>
  <c r="I76" i="7"/>
  <c r="G76" i="7"/>
  <c r="J75" i="7"/>
  <c r="K75" i="7" s="1"/>
  <c r="I75" i="7"/>
  <c r="G75" i="7"/>
  <c r="J74" i="7"/>
  <c r="K74" i="7" s="1"/>
  <c r="I74" i="7"/>
  <c r="G74" i="7"/>
  <c r="J73" i="7"/>
  <c r="K73" i="7" s="1"/>
  <c r="I73" i="7"/>
  <c r="G73" i="7"/>
  <c r="J72" i="7"/>
  <c r="K72" i="7" s="1"/>
  <c r="I72" i="7"/>
  <c r="G72" i="7"/>
  <c r="J71" i="7"/>
  <c r="K71" i="7" s="1"/>
  <c r="I71" i="7"/>
  <c r="G71" i="7"/>
  <c r="J70" i="7"/>
  <c r="K70" i="7" s="1"/>
  <c r="I70" i="7"/>
  <c r="G70" i="7"/>
  <c r="K69" i="7"/>
  <c r="J69" i="7"/>
  <c r="I69" i="7"/>
  <c r="G69" i="7"/>
  <c r="J68" i="7"/>
  <c r="K68" i="7" s="1"/>
  <c r="I68" i="7"/>
  <c r="G68" i="7"/>
  <c r="J67" i="7"/>
  <c r="K67" i="7" s="1"/>
  <c r="I67" i="7"/>
  <c r="G67" i="7"/>
  <c r="J66" i="7"/>
  <c r="K66" i="7" s="1"/>
  <c r="I66" i="7"/>
  <c r="G66" i="7"/>
  <c r="J65" i="7"/>
  <c r="K65" i="7" s="1"/>
  <c r="I65" i="7"/>
  <c r="G65" i="7"/>
  <c r="J64" i="7"/>
  <c r="K64" i="7" s="1"/>
  <c r="I64" i="7"/>
  <c r="G64" i="7"/>
  <c r="J63" i="7"/>
  <c r="K63" i="7" s="1"/>
  <c r="I63" i="7"/>
  <c r="G63" i="7"/>
  <c r="J62" i="7"/>
  <c r="K62" i="7" s="1"/>
  <c r="I62" i="7"/>
  <c r="G62" i="7"/>
  <c r="J61" i="7"/>
  <c r="K61" i="7" s="1"/>
  <c r="I61" i="7"/>
  <c r="G61" i="7"/>
  <c r="J60" i="7"/>
  <c r="K60" i="7" s="1"/>
  <c r="I60" i="7"/>
  <c r="G60" i="7"/>
  <c r="J59" i="7"/>
  <c r="K59" i="7" s="1"/>
  <c r="I59" i="7"/>
  <c r="G59" i="7"/>
  <c r="J58" i="7"/>
  <c r="K58" i="7" s="1"/>
  <c r="I58" i="7"/>
  <c r="G58" i="7"/>
  <c r="J57" i="7"/>
  <c r="K57" i="7" s="1"/>
  <c r="I57" i="7"/>
  <c r="G57" i="7"/>
  <c r="J56" i="7"/>
  <c r="K56" i="7" s="1"/>
  <c r="I56" i="7"/>
  <c r="G56" i="7"/>
  <c r="J55" i="7"/>
  <c r="K55" i="7" s="1"/>
  <c r="I55" i="7"/>
  <c r="G55" i="7"/>
  <c r="J54" i="7"/>
  <c r="K54" i="7" s="1"/>
  <c r="I54" i="7"/>
  <c r="G54" i="7"/>
  <c r="J53" i="7"/>
  <c r="K53" i="7" s="1"/>
  <c r="I53" i="7"/>
  <c r="G53" i="7"/>
  <c r="J52" i="7"/>
  <c r="K52" i="7" s="1"/>
  <c r="I52" i="7"/>
  <c r="G52" i="7"/>
  <c r="J51" i="7"/>
  <c r="K51" i="7" s="1"/>
  <c r="I51" i="7"/>
  <c r="G51" i="7"/>
  <c r="J50" i="7"/>
  <c r="K50" i="7" s="1"/>
  <c r="I50" i="7"/>
  <c r="G50" i="7"/>
  <c r="J49" i="7"/>
  <c r="K49" i="7" s="1"/>
  <c r="I49" i="7"/>
  <c r="G49" i="7"/>
  <c r="J48" i="7"/>
  <c r="K48" i="7" s="1"/>
  <c r="I48" i="7"/>
  <c r="G48" i="7"/>
  <c r="J47" i="7"/>
  <c r="K47" i="7" s="1"/>
  <c r="I47" i="7"/>
  <c r="G47" i="7"/>
  <c r="J46" i="7"/>
  <c r="K46" i="7" s="1"/>
  <c r="I46" i="7"/>
  <c r="G46" i="7"/>
  <c r="J45" i="7"/>
  <c r="K45" i="7" s="1"/>
  <c r="I45" i="7"/>
  <c r="G45" i="7"/>
  <c r="J44" i="7"/>
  <c r="K44" i="7" s="1"/>
  <c r="I44" i="7"/>
  <c r="G44" i="7"/>
  <c r="J43" i="7"/>
  <c r="K43" i="7" s="1"/>
  <c r="I43" i="7"/>
  <c r="G43" i="7"/>
  <c r="J42" i="7"/>
  <c r="K42" i="7" s="1"/>
  <c r="I42" i="7"/>
  <c r="G42" i="7"/>
  <c r="J41" i="7"/>
  <c r="K41" i="7" s="1"/>
  <c r="I41" i="7"/>
  <c r="G41" i="7"/>
  <c r="J40" i="7"/>
  <c r="K40" i="7" s="1"/>
  <c r="I40" i="7"/>
  <c r="G40" i="7"/>
  <c r="J39" i="7"/>
  <c r="K39" i="7" s="1"/>
  <c r="I39" i="7"/>
  <c r="G39" i="7"/>
  <c r="J38" i="7"/>
  <c r="K38" i="7" s="1"/>
  <c r="I38" i="7"/>
  <c r="G38" i="7"/>
  <c r="J37" i="7"/>
  <c r="K37" i="7" s="1"/>
  <c r="I37" i="7"/>
  <c r="G37" i="7"/>
  <c r="J36" i="7"/>
  <c r="K36" i="7" s="1"/>
  <c r="I36" i="7"/>
  <c r="G36" i="7"/>
  <c r="J35" i="7"/>
  <c r="K35" i="7" s="1"/>
  <c r="I35" i="7"/>
  <c r="G35" i="7"/>
  <c r="J34" i="7"/>
  <c r="K34" i="7" s="1"/>
  <c r="I34" i="7"/>
  <c r="G34" i="7"/>
  <c r="J33" i="7"/>
  <c r="K33" i="7" s="1"/>
  <c r="I33" i="7"/>
  <c r="G33" i="7"/>
  <c r="J32" i="7"/>
  <c r="K32" i="7" s="1"/>
  <c r="I32" i="7"/>
  <c r="G32" i="7"/>
  <c r="J31" i="7"/>
  <c r="K31" i="7" s="1"/>
  <c r="I31" i="7"/>
  <c r="G31" i="7"/>
  <c r="J30" i="7"/>
  <c r="K30" i="7" s="1"/>
  <c r="I30" i="7"/>
  <c r="G30" i="7"/>
  <c r="J29" i="7"/>
  <c r="K29" i="7" s="1"/>
  <c r="I29" i="7"/>
  <c r="G29" i="7"/>
  <c r="J28" i="7"/>
  <c r="K28" i="7" s="1"/>
  <c r="I28" i="7"/>
  <c r="G28" i="7"/>
  <c r="J27" i="7"/>
  <c r="K27" i="7" s="1"/>
  <c r="I27" i="7"/>
  <c r="G27" i="7"/>
  <c r="J26" i="7"/>
  <c r="K26" i="7" s="1"/>
  <c r="I26" i="7"/>
  <c r="G26" i="7"/>
  <c r="J25" i="7"/>
  <c r="K25" i="7" s="1"/>
  <c r="I25" i="7"/>
  <c r="G25" i="7"/>
  <c r="J24" i="7"/>
  <c r="K24" i="7" s="1"/>
  <c r="I24" i="7"/>
  <c r="G24" i="7"/>
  <c r="J23" i="7"/>
  <c r="K23" i="7" s="1"/>
  <c r="I23" i="7"/>
  <c r="G23" i="7"/>
  <c r="J22" i="7"/>
  <c r="K22" i="7" s="1"/>
  <c r="I22" i="7"/>
  <c r="G22" i="7"/>
  <c r="K21" i="7"/>
  <c r="J21" i="7"/>
  <c r="I21" i="7"/>
  <c r="G21" i="7"/>
  <c r="J20" i="7"/>
  <c r="K20" i="7" s="1"/>
  <c r="I20" i="7"/>
  <c r="G20" i="7"/>
  <c r="J19" i="7"/>
  <c r="K19" i="7" s="1"/>
  <c r="I19" i="7"/>
  <c r="G19" i="7"/>
  <c r="J18" i="7"/>
  <c r="K18" i="7" s="1"/>
  <c r="I18" i="7"/>
  <c r="G18" i="7"/>
  <c r="J17" i="7"/>
  <c r="K17" i="7" s="1"/>
  <c r="I17" i="7"/>
  <c r="G17" i="7"/>
  <c r="J16" i="7"/>
  <c r="K16" i="7" s="1"/>
  <c r="I16" i="7"/>
  <c r="G16" i="7"/>
  <c r="B16" i="7"/>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5" i="7" s="1"/>
  <c r="B186" i="7" s="1"/>
  <c r="B187" i="7" s="1"/>
  <c r="B188" i="7" s="1"/>
  <c r="J15" i="7"/>
  <c r="K15" i="7" s="1"/>
  <c r="I15" i="7"/>
  <c r="G15" i="7"/>
  <c r="V87" i="6"/>
  <c r="U180" i="6"/>
  <c r="V180" i="6" s="1"/>
  <c r="U174" i="6"/>
  <c r="V174" i="6" s="1"/>
  <c r="U171" i="6"/>
  <c r="V171" i="6" s="1"/>
  <c r="U170" i="6"/>
  <c r="V170" i="6" s="1"/>
  <c r="U169" i="6"/>
  <c r="V169" i="6" s="1"/>
  <c r="U166" i="6"/>
  <c r="V166" i="6" s="1"/>
  <c r="U163" i="6"/>
  <c r="V163" i="6" s="1"/>
  <c r="U162" i="6"/>
  <c r="V162" i="6" s="1"/>
  <c r="U161" i="6"/>
  <c r="V161" i="6" s="1"/>
  <c r="U158" i="6"/>
  <c r="V158" i="6" s="1"/>
  <c r="U155" i="6"/>
  <c r="V155" i="6" s="1"/>
  <c r="U154" i="6"/>
  <c r="V154" i="6" s="1"/>
  <c r="U153" i="6"/>
  <c r="V153" i="6" s="1"/>
  <c r="U150" i="6"/>
  <c r="V150" i="6" s="1"/>
  <c r="U147" i="6"/>
  <c r="V147" i="6" s="1"/>
  <c r="U146" i="6"/>
  <c r="V146" i="6" s="1"/>
  <c r="U145" i="6"/>
  <c r="V145" i="6" s="1"/>
  <c r="U142" i="6"/>
  <c r="V142" i="6" s="1"/>
  <c r="U139" i="6"/>
  <c r="V139" i="6" s="1"/>
  <c r="U138" i="6"/>
  <c r="V138" i="6" s="1"/>
  <c r="U137" i="6"/>
  <c r="V137" i="6" s="1"/>
  <c r="U134" i="6"/>
  <c r="V134" i="6" s="1"/>
  <c r="U131" i="6"/>
  <c r="V131" i="6" s="1"/>
  <c r="U130" i="6"/>
  <c r="V130" i="6" s="1"/>
  <c r="U129" i="6"/>
  <c r="V129" i="6" s="1"/>
  <c r="U126" i="6"/>
  <c r="V126" i="6" s="1"/>
  <c r="U123" i="6"/>
  <c r="V123" i="6" s="1"/>
  <c r="U122" i="6"/>
  <c r="V122" i="6" s="1"/>
  <c r="U121" i="6"/>
  <c r="V121" i="6" s="1"/>
  <c r="U118" i="6"/>
  <c r="V118" i="6" s="1"/>
  <c r="U115" i="6"/>
  <c r="V115" i="6" s="1"/>
  <c r="U114" i="6"/>
  <c r="V114" i="6" s="1"/>
  <c r="U113" i="6"/>
  <c r="V113" i="6" s="1"/>
  <c r="U110" i="6"/>
  <c r="V110" i="6" s="1"/>
  <c r="U103" i="6"/>
  <c r="V103" i="6" s="1"/>
  <c r="U102" i="6"/>
  <c r="V102" i="6" s="1"/>
  <c r="U99" i="6"/>
  <c r="V99" i="6" s="1"/>
  <c r="U95" i="6"/>
  <c r="V95" i="6" s="1"/>
  <c r="U94" i="6"/>
  <c r="V94" i="6" s="1"/>
  <c r="U91" i="6"/>
  <c r="V91" i="6" s="1"/>
  <c r="U87" i="6"/>
  <c r="U86" i="6"/>
  <c r="V86" i="6" s="1"/>
  <c r="U83" i="6"/>
  <c r="V83" i="6" s="1"/>
  <c r="U80" i="6"/>
  <c r="V80" i="6" s="1"/>
  <c r="U77" i="6"/>
  <c r="V77" i="6" s="1"/>
  <c r="U76" i="6"/>
  <c r="V76" i="6" s="1"/>
  <c r="U72" i="6"/>
  <c r="V72" i="6" s="1"/>
  <c r="U69" i="6"/>
  <c r="V69" i="6" s="1"/>
  <c r="U68" i="6"/>
  <c r="V68" i="6" s="1"/>
  <c r="U64" i="6"/>
  <c r="V64" i="6" s="1"/>
  <c r="U61" i="6"/>
  <c r="V61" i="6" s="1"/>
  <c r="U60" i="6"/>
  <c r="V60" i="6" s="1"/>
  <c r="U56" i="6"/>
  <c r="V56" i="6" s="1"/>
  <c r="U53" i="6"/>
  <c r="V53" i="6" s="1"/>
  <c r="U52" i="6"/>
  <c r="V52" i="6" s="1"/>
  <c r="U48" i="6"/>
  <c r="V48" i="6" s="1"/>
  <c r="U45" i="6"/>
  <c r="V45" i="6" s="1"/>
  <c r="U44" i="6"/>
  <c r="V44" i="6" s="1"/>
  <c r="U40" i="6"/>
  <c r="V40" i="6" s="1"/>
  <c r="U37" i="6"/>
  <c r="V37" i="6" s="1"/>
  <c r="U36" i="6"/>
  <c r="V36" i="6" s="1"/>
  <c r="U32" i="6"/>
  <c r="V32" i="6" s="1"/>
  <c r="U29" i="6"/>
  <c r="V29" i="6" s="1"/>
  <c r="U28" i="6"/>
  <c r="V28" i="6" s="1"/>
  <c r="U24" i="6"/>
  <c r="V24" i="6" s="1"/>
  <c r="U21" i="6"/>
  <c r="V21" i="6" s="1"/>
  <c r="U20" i="6"/>
  <c r="V20" i="6" s="1"/>
  <c r="U16" i="6"/>
  <c r="V16" i="6" s="1"/>
  <c r="U13" i="6"/>
  <c r="V13" i="6" s="1"/>
  <c r="U12" i="6"/>
  <c r="V12" i="6" s="1"/>
  <c r="T180" i="6"/>
  <c r="T179" i="6"/>
  <c r="U179" i="6" s="1"/>
  <c r="V179" i="6" s="1"/>
  <c r="T175" i="6"/>
  <c r="U175" i="6" s="1"/>
  <c r="V175" i="6" s="1"/>
  <c r="T174" i="6"/>
  <c r="T173" i="6"/>
  <c r="U173" i="6" s="1"/>
  <c r="V173" i="6" s="1"/>
  <c r="T172" i="6"/>
  <c r="U172" i="6" s="1"/>
  <c r="V172" i="6" s="1"/>
  <c r="T171" i="6"/>
  <c r="T170" i="6"/>
  <c r="T169" i="6"/>
  <c r="T168" i="6"/>
  <c r="U168" i="6" s="1"/>
  <c r="V168" i="6" s="1"/>
  <c r="T167" i="6"/>
  <c r="U167" i="6" s="1"/>
  <c r="V167" i="6" s="1"/>
  <c r="T166" i="6"/>
  <c r="T165" i="6"/>
  <c r="U165" i="6" s="1"/>
  <c r="V165" i="6" s="1"/>
  <c r="T164" i="6"/>
  <c r="U164" i="6" s="1"/>
  <c r="V164" i="6" s="1"/>
  <c r="T163" i="6"/>
  <c r="T162" i="6"/>
  <c r="T161" i="6"/>
  <c r="T160" i="6"/>
  <c r="U160" i="6" s="1"/>
  <c r="V160" i="6" s="1"/>
  <c r="T159" i="6"/>
  <c r="U159" i="6" s="1"/>
  <c r="V159" i="6" s="1"/>
  <c r="T158" i="6"/>
  <c r="T157" i="6"/>
  <c r="U157" i="6" s="1"/>
  <c r="V157" i="6" s="1"/>
  <c r="T156" i="6"/>
  <c r="U156" i="6" s="1"/>
  <c r="V156" i="6" s="1"/>
  <c r="T155" i="6"/>
  <c r="T154" i="6"/>
  <c r="T153" i="6"/>
  <c r="T152" i="6"/>
  <c r="U152" i="6" s="1"/>
  <c r="V152" i="6" s="1"/>
  <c r="T151" i="6"/>
  <c r="U151" i="6" s="1"/>
  <c r="V151" i="6" s="1"/>
  <c r="T150" i="6"/>
  <c r="T149" i="6"/>
  <c r="U149" i="6" s="1"/>
  <c r="V149" i="6" s="1"/>
  <c r="T148" i="6"/>
  <c r="U148" i="6" s="1"/>
  <c r="V148" i="6" s="1"/>
  <c r="T147" i="6"/>
  <c r="T146" i="6"/>
  <c r="T145" i="6"/>
  <c r="T144" i="6"/>
  <c r="U144" i="6" s="1"/>
  <c r="V144" i="6" s="1"/>
  <c r="T143" i="6"/>
  <c r="U143" i="6" s="1"/>
  <c r="V143" i="6" s="1"/>
  <c r="T142" i="6"/>
  <c r="T141" i="6"/>
  <c r="U141" i="6" s="1"/>
  <c r="V141" i="6" s="1"/>
  <c r="T140" i="6"/>
  <c r="U140" i="6" s="1"/>
  <c r="V140" i="6" s="1"/>
  <c r="T139" i="6"/>
  <c r="T138" i="6"/>
  <c r="T137" i="6"/>
  <c r="T136" i="6"/>
  <c r="U136" i="6" s="1"/>
  <c r="V136" i="6" s="1"/>
  <c r="T135" i="6"/>
  <c r="U135" i="6" s="1"/>
  <c r="V135" i="6" s="1"/>
  <c r="T134" i="6"/>
  <c r="T133" i="6"/>
  <c r="U133" i="6" s="1"/>
  <c r="V133" i="6" s="1"/>
  <c r="T132" i="6"/>
  <c r="U132" i="6" s="1"/>
  <c r="V132" i="6" s="1"/>
  <c r="T131" i="6"/>
  <c r="T130" i="6"/>
  <c r="T129" i="6"/>
  <c r="T128" i="6"/>
  <c r="U128" i="6" s="1"/>
  <c r="V128" i="6" s="1"/>
  <c r="T127" i="6"/>
  <c r="U127" i="6" s="1"/>
  <c r="V127" i="6" s="1"/>
  <c r="T126" i="6"/>
  <c r="T125" i="6"/>
  <c r="U125" i="6" s="1"/>
  <c r="V125" i="6" s="1"/>
  <c r="T124" i="6"/>
  <c r="U124" i="6" s="1"/>
  <c r="V124" i="6" s="1"/>
  <c r="T123" i="6"/>
  <c r="T122" i="6"/>
  <c r="T121" i="6"/>
  <c r="T120" i="6"/>
  <c r="U120" i="6" s="1"/>
  <c r="V120" i="6" s="1"/>
  <c r="T119" i="6"/>
  <c r="U119" i="6" s="1"/>
  <c r="V119" i="6" s="1"/>
  <c r="T118" i="6"/>
  <c r="T117" i="6"/>
  <c r="U117" i="6" s="1"/>
  <c r="V117" i="6" s="1"/>
  <c r="T116" i="6"/>
  <c r="U116" i="6" s="1"/>
  <c r="V116" i="6" s="1"/>
  <c r="T115" i="6"/>
  <c r="T114" i="6"/>
  <c r="T113" i="6"/>
  <c r="T112" i="6"/>
  <c r="U112" i="6" s="1"/>
  <c r="V112" i="6" s="1"/>
  <c r="T111" i="6"/>
  <c r="U111" i="6" s="1"/>
  <c r="V111" i="6" s="1"/>
  <c r="T110" i="6"/>
  <c r="T109" i="6"/>
  <c r="U109" i="6" s="1"/>
  <c r="V109" i="6" s="1"/>
  <c r="T10" i="6"/>
  <c r="U10" i="6" s="1"/>
  <c r="V10" i="6" s="1"/>
  <c r="T11" i="6"/>
  <c r="U11" i="6" s="1"/>
  <c r="V11" i="6" s="1"/>
  <c r="T12" i="6"/>
  <c r="T13" i="6"/>
  <c r="T14" i="6"/>
  <c r="U14" i="6" s="1"/>
  <c r="V14" i="6" s="1"/>
  <c r="T15" i="6"/>
  <c r="U15" i="6" s="1"/>
  <c r="V15" i="6" s="1"/>
  <c r="T16" i="6"/>
  <c r="T17" i="6"/>
  <c r="U17" i="6" s="1"/>
  <c r="V17" i="6" s="1"/>
  <c r="T18" i="6"/>
  <c r="U18" i="6" s="1"/>
  <c r="V18" i="6" s="1"/>
  <c r="T19" i="6"/>
  <c r="U19" i="6" s="1"/>
  <c r="V19" i="6" s="1"/>
  <c r="T20" i="6"/>
  <c r="T21" i="6"/>
  <c r="T22" i="6"/>
  <c r="U22" i="6" s="1"/>
  <c r="V22" i="6" s="1"/>
  <c r="T23" i="6"/>
  <c r="U23" i="6" s="1"/>
  <c r="V23" i="6" s="1"/>
  <c r="T24" i="6"/>
  <c r="T25" i="6"/>
  <c r="U25" i="6" s="1"/>
  <c r="V25" i="6" s="1"/>
  <c r="T26" i="6"/>
  <c r="U26" i="6" s="1"/>
  <c r="V26" i="6" s="1"/>
  <c r="T27" i="6"/>
  <c r="U27" i="6" s="1"/>
  <c r="V27" i="6" s="1"/>
  <c r="T28" i="6"/>
  <c r="T29" i="6"/>
  <c r="T30" i="6"/>
  <c r="U30" i="6" s="1"/>
  <c r="V30" i="6" s="1"/>
  <c r="T31" i="6"/>
  <c r="U31" i="6" s="1"/>
  <c r="V31" i="6" s="1"/>
  <c r="T32" i="6"/>
  <c r="T33" i="6"/>
  <c r="U33" i="6" s="1"/>
  <c r="V33" i="6" s="1"/>
  <c r="T34" i="6"/>
  <c r="U34" i="6" s="1"/>
  <c r="V34" i="6" s="1"/>
  <c r="T35" i="6"/>
  <c r="U35" i="6" s="1"/>
  <c r="V35" i="6" s="1"/>
  <c r="T36" i="6"/>
  <c r="T37" i="6"/>
  <c r="T38" i="6"/>
  <c r="U38" i="6" s="1"/>
  <c r="V38" i="6" s="1"/>
  <c r="T39" i="6"/>
  <c r="U39" i="6" s="1"/>
  <c r="V39" i="6" s="1"/>
  <c r="T40" i="6"/>
  <c r="T41" i="6"/>
  <c r="U41" i="6" s="1"/>
  <c r="V41" i="6" s="1"/>
  <c r="T42" i="6"/>
  <c r="U42" i="6" s="1"/>
  <c r="V42" i="6" s="1"/>
  <c r="T43" i="6"/>
  <c r="U43" i="6" s="1"/>
  <c r="V43" i="6" s="1"/>
  <c r="T44" i="6"/>
  <c r="T45" i="6"/>
  <c r="T46" i="6"/>
  <c r="U46" i="6" s="1"/>
  <c r="V46" i="6" s="1"/>
  <c r="T47" i="6"/>
  <c r="U47" i="6" s="1"/>
  <c r="V47" i="6" s="1"/>
  <c r="T48" i="6"/>
  <c r="T49" i="6"/>
  <c r="U49" i="6" s="1"/>
  <c r="V49" i="6" s="1"/>
  <c r="T50" i="6"/>
  <c r="U50" i="6" s="1"/>
  <c r="V50" i="6" s="1"/>
  <c r="T51" i="6"/>
  <c r="U51" i="6" s="1"/>
  <c r="V51" i="6" s="1"/>
  <c r="T52" i="6"/>
  <c r="T53" i="6"/>
  <c r="T54" i="6"/>
  <c r="U54" i="6" s="1"/>
  <c r="V54" i="6" s="1"/>
  <c r="T55" i="6"/>
  <c r="U55" i="6" s="1"/>
  <c r="V55" i="6" s="1"/>
  <c r="T56" i="6"/>
  <c r="T57" i="6"/>
  <c r="U57" i="6" s="1"/>
  <c r="V57" i="6" s="1"/>
  <c r="T58" i="6"/>
  <c r="U58" i="6" s="1"/>
  <c r="V58" i="6" s="1"/>
  <c r="T59" i="6"/>
  <c r="U59" i="6" s="1"/>
  <c r="V59" i="6" s="1"/>
  <c r="T60" i="6"/>
  <c r="T61" i="6"/>
  <c r="T62" i="6"/>
  <c r="U62" i="6" s="1"/>
  <c r="V62" i="6" s="1"/>
  <c r="T63" i="6"/>
  <c r="U63" i="6" s="1"/>
  <c r="V63" i="6" s="1"/>
  <c r="T64" i="6"/>
  <c r="T65" i="6"/>
  <c r="U65" i="6" s="1"/>
  <c r="V65" i="6" s="1"/>
  <c r="T66" i="6"/>
  <c r="U66" i="6" s="1"/>
  <c r="V66" i="6" s="1"/>
  <c r="T67" i="6"/>
  <c r="U67" i="6" s="1"/>
  <c r="V67" i="6" s="1"/>
  <c r="T68" i="6"/>
  <c r="T69" i="6"/>
  <c r="T70" i="6"/>
  <c r="U70" i="6" s="1"/>
  <c r="V70" i="6" s="1"/>
  <c r="T71" i="6"/>
  <c r="U71" i="6" s="1"/>
  <c r="V71" i="6" s="1"/>
  <c r="T72" i="6"/>
  <c r="T73" i="6"/>
  <c r="U73" i="6" s="1"/>
  <c r="V73" i="6" s="1"/>
  <c r="T74" i="6"/>
  <c r="U74" i="6" s="1"/>
  <c r="V74" i="6" s="1"/>
  <c r="T75" i="6"/>
  <c r="U75" i="6" s="1"/>
  <c r="V75" i="6" s="1"/>
  <c r="T76" i="6"/>
  <c r="T77" i="6"/>
  <c r="T78" i="6"/>
  <c r="U78" i="6" s="1"/>
  <c r="V78" i="6" s="1"/>
  <c r="T79" i="6"/>
  <c r="U79" i="6" s="1"/>
  <c r="V79" i="6" s="1"/>
  <c r="T80" i="6"/>
  <c r="T81" i="6"/>
  <c r="U81" i="6" s="1"/>
  <c r="V81" i="6" s="1"/>
  <c r="T82" i="6"/>
  <c r="U82" i="6" s="1"/>
  <c r="V82" i="6" s="1"/>
  <c r="T83" i="6"/>
  <c r="T84" i="6"/>
  <c r="U84" i="6" s="1"/>
  <c r="V84" i="6" s="1"/>
  <c r="T85" i="6"/>
  <c r="U85" i="6" s="1"/>
  <c r="V85" i="6" s="1"/>
  <c r="T86" i="6"/>
  <c r="T87" i="6"/>
  <c r="T88" i="6"/>
  <c r="U88" i="6" s="1"/>
  <c r="V88" i="6" s="1"/>
  <c r="T89" i="6"/>
  <c r="U89" i="6" s="1"/>
  <c r="V89" i="6" s="1"/>
  <c r="T90" i="6"/>
  <c r="U90" i="6" s="1"/>
  <c r="V90" i="6" s="1"/>
  <c r="T91" i="6"/>
  <c r="T92" i="6"/>
  <c r="U92" i="6" s="1"/>
  <c r="V92" i="6" s="1"/>
  <c r="T93" i="6"/>
  <c r="U93" i="6" s="1"/>
  <c r="V93" i="6" s="1"/>
  <c r="T94" i="6"/>
  <c r="T95" i="6"/>
  <c r="T96" i="6"/>
  <c r="U96" i="6" s="1"/>
  <c r="V96" i="6" s="1"/>
  <c r="T97" i="6"/>
  <c r="U97" i="6" s="1"/>
  <c r="V97" i="6" s="1"/>
  <c r="T98" i="6"/>
  <c r="U98" i="6" s="1"/>
  <c r="V98" i="6" s="1"/>
  <c r="T99" i="6"/>
  <c r="T100" i="6"/>
  <c r="U100" i="6" s="1"/>
  <c r="V100" i="6" s="1"/>
  <c r="T101" i="6"/>
  <c r="U101" i="6" s="1"/>
  <c r="V101" i="6" s="1"/>
  <c r="T102" i="6"/>
  <c r="T103" i="6"/>
  <c r="T104" i="6"/>
  <c r="U104" i="6" s="1"/>
  <c r="V104" i="6" s="1"/>
  <c r="T105" i="6"/>
  <c r="U105" i="6" s="1"/>
  <c r="V105" i="6" s="1"/>
  <c r="T9" i="6"/>
  <c r="U9" i="6" s="1"/>
  <c r="V9" i="6" s="1"/>
  <c r="N180" i="6"/>
  <c r="N179" i="6"/>
  <c r="L9" i="6"/>
  <c r="O183" i="9" l="1"/>
  <c r="O186" i="9" s="1"/>
  <c r="E99" i="10"/>
  <c r="E99" i="11"/>
  <c r="E163" i="11"/>
  <c r="E163" i="10"/>
  <c r="Q172" i="9"/>
  <c r="G177" i="11" s="1"/>
  <c r="E177" i="11"/>
  <c r="E177" i="10"/>
  <c r="E77" i="10"/>
  <c r="E77" i="11"/>
  <c r="E28" i="11"/>
  <c r="E28" i="10"/>
  <c r="Q58" i="9"/>
  <c r="G63" i="11" s="1"/>
  <c r="E63" i="11"/>
  <c r="E63" i="10"/>
  <c r="E82" i="11"/>
  <c r="E82" i="10"/>
  <c r="E58" i="10"/>
  <c r="E58" i="11"/>
  <c r="Q112" i="9"/>
  <c r="G117" i="11" s="1"/>
  <c r="E117" i="10"/>
  <c r="E117" i="11"/>
  <c r="E136" i="10"/>
  <c r="E136" i="11"/>
  <c r="E22" i="11"/>
  <c r="E22" i="10"/>
  <c r="Q12" i="9"/>
  <c r="G17" i="11" s="1"/>
  <c r="E17" i="10"/>
  <c r="E17" i="11"/>
  <c r="E92" i="11"/>
  <c r="E92" i="10"/>
  <c r="Q174" i="9"/>
  <c r="G179" i="11" s="1"/>
  <c r="E179" i="11"/>
  <c r="E179" i="10"/>
  <c r="Q159" i="9"/>
  <c r="G164" i="11" s="1"/>
  <c r="E164" i="10"/>
  <c r="E164" i="11"/>
  <c r="E66" i="10"/>
  <c r="E66" i="11"/>
  <c r="H106" i="9"/>
  <c r="E91" i="10"/>
  <c r="E91" i="11"/>
  <c r="E140" i="10"/>
  <c r="E140" i="11"/>
  <c r="E155" i="11"/>
  <c r="E155" i="10"/>
  <c r="E24" i="11"/>
  <c r="E24" i="10"/>
  <c r="Q156" i="9"/>
  <c r="G161" i="11" s="1"/>
  <c r="E161" i="11"/>
  <c r="E161" i="10"/>
  <c r="Q89" i="9"/>
  <c r="G94" i="11" s="1"/>
  <c r="E94" i="11"/>
  <c r="E94" i="10"/>
  <c r="E176" i="10"/>
  <c r="E176" i="11"/>
  <c r="E53" i="10"/>
  <c r="E53" i="11"/>
  <c r="Q130" i="9"/>
  <c r="G135" i="11" s="1"/>
  <c r="E135" i="11"/>
  <c r="E135" i="10"/>
  <c r="E20" i="11"/>
  <c r="E20" i="10"/>
  <c r="Q26" i="9"/>
  <c r="G31" i="11" s="1"/>
  <c r="E31" i="11"/>
  <c r="E31" i="10"/>
  <c r="Q98" i="9"/>
  <c r="G103" i="11" s="1"/>
  <c r="E103" i="11"/>
  <c r="E103" i="10"/>
  <c r="E160" i="10"/>
  <c r="E160" i="11"/>
  <c r="E166" i="10"/>
  <c r="E166" i="11"/>
  <c r="E72" i="11"/>
  <c r="E72" i="10"/>
  <c r="E16" i="11"/>
  <c r="E16" i="10"/>
  <c r="Q144" i="9"/>
  <c r="G149" i="11" s="1"/>
  <c r="E149" i="10"/>
  <c r="E149" i="11"/>
  <c r="E40" i="11"/>
  <c r="E40" i="10"/>
  <c r="E120" i="10"/>
  <c r="E120" i="11"/>
  <c r="Q29" i="9"/>
  <c r="G34" i="11" s="1"/>
  <c r="E34" i="10"/>
  <c r="E34" i="11"/>
  <c r="E76" i="11"/>
  <c r="E76" i="10"/>
  <c r="K106" i="9"/>
  <c r="Q70" i="9"/>
  <c r="G75" i="11" s="1"/>
  <c r="E75" i="10"/>
  <c r="E75" i="11"/>
  <c r="Q148" i="9"/>
  <c r="G153" i="11" s="1"/>
  <c r="E153" i="11"/>
  <c r="E153" i="10"/>
  <c r="E93" i="10"/>
  <c r="E93" i="11"/>
  <c r="Q136" i="9"/>
  <c r="G141" i="11" s="1"/>
  <c r="E141" i="10"/>
  <c r="E141" i="11"/>
  <c r="E170" i="11"/>
  <c r="E170" i="10"/>
  <c r="E14" i="11"/>
  <c r="E14" i="10"/>
  <c r="E67" i="10"/>
  <c r="E67" i="11"/>
  <c r="Q84" i="9"/>
  <c r="G89" i="11" s="1"/>
  <c r="E89" i="10"/>
  <c r="E89" i="11"/>
  <c r="E123" i="11"/>
  <c r="E123" i="10"/>
  <c r="Q173" i="9"/>
  <c r="G178" i="11" s="1"/>
  <c r="E178" i="11"/>
  <c r="E178" i="10"/>
  <c r="Q140" i="9"/>
  <c r="G145" i="11" s="1"/>
  <c r="E145" i="11"/>
  <c r="E145" i="10"/>
  <c r="Q33" i="9"/>
  <c r="G38" i="11" s="1"/>
  <c r="E38" i="11"/>
  <c r="E38" i="10"/>
  <c r="E152" i="10"/>
  <c r="E152" i="11"/>
  <c r="E37" i="10"/>
  <c r="E37" i="11"/>
  <c r="E100" i="11"/>
  <c r="E100" i="10"/>
  <c r="E26" i="10"/>
  <c r="E26" i="11"/>
  <c r="Q168" i="9"/>
  <c r="G173" i="11" s="1"/>
  <c r="E173" i="10"/>
  <c r="E173" i="11"/>
  <c r="Q34" i="9"/>
  <c r="G39" i="11" s="1"/>
  <c r="E39" i="11"/>
  <c r="E39" i="10"/>
  <c r="E150" i="10"/>
  <c r="E150" i="11"/>
  <c r="E106" i="10"/>
  <c r="E106" i="11"/>
  <c r="E156" i="10"/>
  <c r="E156" i="11"/>
  <c r="Q143" i="9"/>
  <c r="G148" i="11" s="1"/>
  <c r="E148" i="10"/>
  <c r="E148" i="11"/>
  <c r="E142" i="10"/>
  <c r="E142" i="11"/>
  <c r="Q27" i="9"/>
  <c r="G32" i="11" s="1"/>
  <c r="E32" i="11"/>
  <c r="E32" i="10"/>
  <c r="Q119" i="9"/>
  <c r="G124" i="11" s="1"/>
  <c r="E124" i="10"/>
  <c r="E124" i="11"/>
  <c r="E118" i="10"/>
  <c r="E118" i="11"/>
  <c r="Q167" i="9"/>
  <c r="G172" i="11" s="1"/>
  <c r="E172" i="10"/>
  <c r="E172" i="11"/>
  <c r="E45" i="10"/>
  <c r="E45" i="11"/>
  <c r="E33" i="10"/>
  <c r="E33" i="11"/>
  <c r="Q73" i="9"/>
  <c r="G78" i="11" s="1"/>
  <c r="E78" i="11"/>
  <c r="E78" i="10"/>
  <c r="E43" i="10"/>
  <c r="E43" i="11"/>
  <c r="Q68" i="9"/>
  <c r="G73" i="11" s="1"/>
  <c r="E73" i="10"/>
  <c r="E73" i="11"/>
  <c r="Q83" i="9"/>
  <c r="G88" i="11" s="1"/>
  <c r="E88" i="11"/>
  <c r="E88" i="10"/>
  <c r="Q149" i="9"/>
  <c r="G154" i="11" s="1"/>
  <c r="E154" i="11"/>
  <c r="E154" i="10"/>
  <c r="Q132" i="9"/>
  <c r="G137" i="11" s="1"/>
  <c r="E137" i="11"/>
  <c r="E137" i="10"/>
  <c r="E30" i="11"/>
  <c r="E30" i="10"/>
  <c r="E128" i="10"/>
  <c r="E128" i="11"/>
  <c r="E21" i="10"/>
  <c r="E21" i="11"/>
  <c r="E68" i="11"/>
  <c r="E68" i="10"/>
  <c r="T182" i="9"/>
  <c r="G187" i="10"/>
  <c r="E87" i="11"/>
  <c r="E87" i="10"/>
  <c r="Q74" i="9"/>
  <c r="G79" i="11" s="1"/>
  <c r="E79" i="11"/>
  <c r="E79" i="10"/>
  <c r="E158" i="10"/>
  <c r="E158" i="11"/>
  <c r="Q120" i="9"/>
  <c r="G125" i="11" s="1"/>
  <c r="E125" i="10"/>
  <c r="E125" i="11"/>
  <c r="E74" i="10"/>
  <c r="E74" i="11"/>
  <c r="Q117" i="9"/>
  <c r="G122" i="11" s="1"/>
  <c r="E122" i="11"/>
  <c r="E122" i="10"/>
  <c r="Q133" i="9"/>
  <c r="G138" i="11" s="1"/>
  <c r="E138" i="11"/>
  <c r="E138" i="10"/>
  <c r="E131" i="11"/>
  <c r="E131" i="10"/>
  <c r="Q146" i="9"/>
  <c r="G151" i="11" s="1"/>
  <c r="E151" i="11"/>
  <c r="E151" i="10"/>
  <c r="E51" i="10"/>
  <c r="E51" i="11"/>
  <c r="E18" i="11"/>
  <c r="E18" i="10"/>
  <c r="E65" i="10"/>
  <c r="E65" i="11"/>
  <c r="E48" i="11"/>
  <c r="E48" i="10"/>
  <c r="Q57" i="9"/>
  <c r="G62" i="11" s="1"/>
  <c r="E62" i="11"/>
  <c r="E62" i="10"/>
  <c r="Q164" i="9"/>
  <c r="G169" i="11" s="1"/>
  <c r="E169" i="11"/>
  <c r="E169" i="10"/>
  <c r="E35" i="10"/>
  <c r="E35" i="11"/>
  <c r="E57" i="10"/>
  <c r="E57" i="11"/>
  <c r="E80" i="11"/>
  <c r="E80" i="10"/>
  <c r="Q141" i="9"/>
  <c r="G146" i="11" s="1"/>
  <c r="E146" i="11"/>
  <c r="E146" i="10"/>
  <c r="Q124" i="9"/>
  <c r="G129" i="11" s="1"/>
  <c r="E129" i="11"/>
  <c r="E129" i="10"/>
  <c r="E109" i="10"/>
  <c r="E109" i="11"/>
  <c r="E52" i="11"/>
  <c r="E52" i="10"/>
  <c r="Q50" i="9"/>
  <c r="G55" i="11" s="1"/>
  <c r="E55" i="11"/>
  <c r="E55" i="10"/>
  <c r="Q42" i="9"/>
  <c r="G47" i="11" s="1"/>
  <c r="E47" i="11"/>
  <c r="E47" i="10"/>
  <c r="E107" i="10"/>
  <c r="E107" i="11"/>
  <c r="E83" i="10"/>
  <c r="E83" i="11"/>
  <c r="E42" i="10"/>
  <c r="E42" i="11"/>
  <c r="E144" i="10"/>
  <c r="E144" i="11"/>
  <c r="Q122" i="9"/>
  <c r="G127" i="11" s="1"/>
  <c r="E127" i="11"/>
  <c r="E127" i="10"/>
  <c r="Q157" i="9"/>
  <c r="G162" i="11" s="1"/>
  <c r="E162" i="11"/>
  <c r="E162" i="10"/>
  <c r="E139" i="11"/>
  <c r="E139" i="10"/>
  <c r="E69" i="10"/>
  <c r="E69" i="11"/>
  <c r="E19" i="10"/>
  <c r="E19" i="11"/>
  <c r="E84" i="11"/>
  <c r="E84" i="10"/>
  <c r="N176" i="9"/>
  <c r="Q138" i="9"/>
  <c r="G143" i="11" s="1"/>
  <c r="E143" i="11"/>
  <c r="E143" i="10"/>
  <c r="Q127" i="9"/>
  <c r="G132" i="11" s="1"/>
  <c r="E132" i="10"/>
  <c r="E132" i="11"/>
  <c r="E168" i="10"/>
  <c r="E168" i="11"/>
  <c r="Q66" i="9"/>
  <c r="G71" i="11" s="1"/>
  <c r="E71" i="11"/>
  <c r="E71" i="10"/>
  <c r="Q166" i="9"/>
  <c r="G171" i="11" s="1"/>
  <c r="E171" i="11"/>
  <c r="E171" i="10"/>
  <c r="E97" i="10"/>
  <c r="E97" i="11"/>
  <c r="E27" i="10"/>
  <c r="E27" i="11"/>
  <c r="Q36" i="9"/>
  <c r="G41" i="11" s="1"/>
  <c r="E41" i="10"/>
  <c r="E41" i="11"/>
  <c r="E64" i="11"/>
  <c r="E64" i="10"/>
  <c r="E130" i="11"/>
  <c r="E130" i="10"/>
  <c r="Q116" i="9"/>
  <c r="G121" i="11" s="1"/>
  <c r="E121" i="11"/>
  <c r="E121" i="10"/>
  <c r="E101" i="10"/>
  <c r="E101" i="11"/>
  <c r="Q170" i="9"/>
  <c r="G175" i="11" s="1"/>
  <c r="E175" i="11"/>
  <c r="E175" i="10"/>
  <c r="E44" i="11"/>
  <c r="E44" i="10"/>
  <c r="E98" i="11"/>
  <c r="E98" i="10"/>
  <c r="Q128" i="9"/>
  <c r="G133" i="11" s="1"/>
  <c r="E133" i="10"/>
  <c r="E133" i="11"/>
  <c r="Q18" i="9"/>
  <c r="G23" i="11" s="1"/>
  <c r="E23" i="11"/>
  <c r="E23" i="10"/>
  <c r="Q10" i="9"/>
  <c r="G15" i="11" s="1"/>
  <c r="E15" i="11"/>
  <c r="E15" i="10"/>
  <c r="Q152" i="9"/>
  <c r="G157" i="11" s="1"/>
  <c r="E157" i="11"/>
  <c r="E157" i="10"/>
  <c r="Q56" i="9"/>
  <c r="G61" i="11" s="1"/>
  <c r="E61" i="10"/>
  <c r="E61" i="11"/>
  <c r="E25" i="10"/>
  <c r="E25" i="11"/>
  <c r="Q81" i="9"/>
  <c r="G86" i="11" s="1"/>
  <c r="E86" i="11"/>
  <c r="E86" i="10"/>
  <c r="Q110" i="9"/>
  <c r="G115" i="11" s="1"/>
  <c r="E115" i="11"/>
  <c r="E115" i="10"/>
  <c r="E116" i="10"/>
  <c r="E116" i="11"/>
  <c r="E81" i="10"/>
  <c r="E81" i="11"/>
  <c r="E59" i="10"/>
  <c r="E59" i="11"/>
  <c r="Q121" i="9"/>
  <c r="G126" i="11" s="1"/>
  <c r="E126" i="10"/>
  <c r="E126" i="11"/>
  <c r="Q162" i="9"/>
  <c r="G167" i="11" s="1"/>
  <c r="E167" i="11"/>
  <c r="E167" i="10"/>
  <c r="E102" i="11"/>
  <c r="E102" i="10"/>
  <c r="Q142" i="9"/>
  <c r="G147" i="11" s="1"/>
  <c r="E147" i="11"/>
  <c r="E147" i="10"/>
  <c r="Q114" i="9"/>
  <c r="G119" i="11" s="1"/>
  <c r="E119" i="11"/>
  <c r="E119" i="10"/>
  <c r="Q179" i="9"/>
  <c r="G184" i="11" s="1"/>
  <c r="E184" i="10"/>
  <c r="E184" i="11"/>
  <c r="E46" i="11"/>
  <c r="E46" i="10"/>
  <c r="Q91" i="9"/>
  <c r="G96" i="11" s="1"/>
  <c r="E96" i="11"/>
  <c r="E96" i="10"/>
  <c r="Q180" i="9"/>
  <c r="G185" i="11" s="1"/>
  <c r="E185" i="11"/>
  <c r="E185" i="10"/>
  <c r="Q175" i="9"/>
  <c r="G180" i="11" s="1"/>
  <c r="E180" i="10"/>
  <c r="E180" i="11"/>
  <c r="E56" i="11"/>
  <c r="E56" i="10"/>
  <c r="Q109" i="9"/>
  <c r="G114" i="11" s="1"/>
  <c r="E114" i="11"/>
  <c r="E114" i="10"/>
  <c r="E110" i="11"/>
  <c r="E110" i="10"/>
  <c r="E85" i="10"/>
  <c r="E85" i="11"/>
  <c r="Q154" i="9"/>
  <c r="G159" i="11" s="1"/>
  <c r="E159" i="11"/>
  <c r="E159" i="10"/>
  <c r="E36" i="11"/>
  <c r="E36" i="10"/>
  <c r="E50" i="11"/>
  <c r="E50" i="10"/>
  <c r="Q90" i="9"/>
  <c r="G95" i="11" s="1"/>
  <c r="E95" i="11"/>
  <c r="E95" i="10"/>
  <c r="E105" i="10"/>
  <c r="E105" i="11"/>
  <c r="E49" i="10"/>
  <c r="E49" i="11"/>
  <c r="E90" i="10"/>
  <c r="E90" i="11"/>
  <c r="E29" i="10"/>
  <c r="E29" i="11"/>
  <c r="Q160" i="9"/>
  <c r="G165" i="11" s="1"/>
  <c r="E165" i="10"/>
  <c r="E165" i="11"/>
  <c r="E54" i="11"/>
  <c r="E54" i="10"/>
  <c r="E60" i="11"/>
  <c r="E60" i="10"/>
  <c r="E104" i="11"/>
  <c r="E104" i="10"/>
  <c r="E174" i="11"/>
  <c r="E174" i="10"/>
  <c r="Q103" i="9"/>
  <c r="G108" i="11" s="1"/>
  <c r="E108" i="11"/>
  <c r="E108" i="10"/>
  <c r="E134" i="10"/>
  <c r="E134" i="11"/>
  <c r="E70" i="11"/>
  <c r="E70" i="10"/>
  <c r="K176" i="9"/>
  <c r="K185" i="9" s="1"/>
  <c r="K188" i="9" s="1"/>
  <c r="N106" i="9"/>
  <c r="N185" i="9" s="1"/>
  <c r="H176" i="9"/>
  <c r="R174" i="9"/>
  <c r="G179" i="10" s="1"/>
  <c r="N183" i="9"/>
  <c r="N186" i="9" s="1"/>
  <c r="R62" i="9"/>
  <c r="G67" i="10" s="1"/>
  <c r="Q62" i="9"/>
  <c r="G67" i="11" s="1"/>
  <c r="R118" i="9"/>
  <c r="G123" i="10" s="1"/>
  <c r="Q118" i="9"/>
  <c r="G123" i="11" s="1"/>
  <c r="R147" i="9"/>
  <c r="G152" i="10" s="1"/>
  <c r="Q147" i="9"/>
  <c r="G152" i="11" s="1"/>
  <c r="R32" i="9"/>
  <c r="G37" i="10" s="1"/>
  <c r="Q32" i="9"/>
  <c r="G37" i="11" s="1"/>
  <c r="R95" i="9"/>
  <c r="G100" i="10" s="1"/>
  <c r="Q95" i="9"/>
  <c r="G100" i="11" s="1"/>
  <c r="R21" i="9"/>
  <c r="G26" i="10" s="1"/>
  <c r="Q21" i="9"/>
  <c r="G26" i="11" s="1"/>
  <c r="R145" i="9"/>
  <c r="G150" i="10" s="1"/>
  <c r="Q145" i="9"/>
  <c r="G150" i="11" s="1"/>
  <c r="R101" i="9"/>
  <c r="G106" i="10" s="1"/>
  <c r="Q101" i="9"/>
  <c r="G106" i="11" s="1"/>
  <c r="R151" i="9"/>
  <c r="G156" i="10" s="1"/>
  <c r="Q151" i="9"/>
  <c r="G156" i="11" s="1"/>
  <c r="R137" i="9"/>
  <c r="G142" i="10" s="1"/>
  <c r="Q137" i="9"/>
  <c r="G142" i="11" s="1"/>
  <c r="R113" i="9"/>
  <c r="G118" i="10" s="1"/>
  <c r="Q113" i="9"/>
  <c r="G118" i="11" s="1"/>
  <c r="R38" i="9"/>
  <c r="G43" i="10" s="1"/>
  <c r="Q38" i="9"/>
  <c r="G43" i="11" s="1"/>
  <c r="R25" i="9"/>
  <c r="G30" i="10" s="1"/>
  <c r="Q25" i="9"/>
  <c r="G30" i="11" s="1"/>
  <c r="R123" i="9"/>
  <c r="G128" i="10" s="1"/>
  <c r="Q123" i="9"/>
  <c r="G128" i="11" s="1"/>
  <c r="R16" i="9"/>
  <c r="G21" i="10" s="1"/>
  <c r="Q16" i="9"/>
  <c r="G21" i="11" s="1"/>
  <c r="R63" i="9"/>
  <c r="G68" i="10" s="1"/>
  <c r="Q63" i="9"/>
  <c r="G68" i="11" s="1"/>
  <c r="R82" i="9"/>
  <c r="G87" i="10" s="1"/>
  <c r="Q82" i="9"/>
  <c r="G87" i="11" s="1"/>
  <c r="R153" i="9"/>
  <c r="G158" i="10" s="1"/>
  <c r="Q153" i="9"/>
  <c r="G158" i="11" s="1"/>
  <c r="R69" i="9"/>
  <c r="G74" i="10" s="1"/>
  <c r="Q69" i="9"/>
  <c r="G74" i="11" s="1"/>
  <c r="R126" i="9"/>
  <c r="G131" i="10" s="1"/>
  <c r="Q126" i="9"/>
  <c r="G131" i="11" s="1"/>
  <c r="R46" i="9"/>
  <c r="G51" i="10" s="1"/>
  <c r="Q46" i="9"/>
  <c r="G51" i="11" s="1"/>
  <c r="R13" i="9"/>
  <c r="G18" i="10" s="1"/>
  <c r="Q13" i="9"/>
  <c r="G18" i="11" s="1"/>
  <c r="R60" i="9"/>
  <c r="G65" i="10" s="1"/>
  <c r="Q60" i="9"/>
  <c r="G65" i="11" s="1"/>
  <c r="R30" i="9"/>
  <c r="G35" i="10" s="1"/>
  <c r="Q30" i="9"/>
  <c r="G35" i="11" s="1"/>
  <c r="R52" i="9"/>
  <c r="G57" i="10" s="1"/>
  <c r="Q52" i="9"/>
  <c r="G57" i="11" s="1"/>
  <c r="R75" i="9"/>
  <c r="G80" i="10" s="1"/>
  <c r="Q75" i="9"/>
  <c r="G80" i="11" s="1"/>
  <c r="R104" i="9"/>
  <c r="G109" i="10" s="1"/>
  <c r="Q104" i="9"/>
  <c r="G109" i="11" s="1"/>
  <c r="R47" i="9"/>
  <c r="G52" i="10" s="1"/>
  <c r="Q47" i="9"/>
  <c r="G52" i="11" s="1"/>
  <c r="R102" i="9"/>
  <c r="G107" i="10" s="1"/>
  <c r="Q102" i="9"/>
  <c r="G107" i="11" s="1"/>
  <c r="R78" i="9"/>
  <c r="G83" i="10" s="1"/>
  <c r="Q78" i="9"/>
  <c r="G83" i="11" s="1"/>
  <c r="R37" i="9"/>
  <c r="G42" i="10" s="1"/>
  <c r="Q37" i="9"/>
  <c r="G42" i="11" s="1"/>
  <c r="R139" i="9"/>
  <c r="G144" i="10" s="1"/>
  <c r="Q139" i="9"/>
  <c r="G144" i="11" s="1"/>
  <c r="R134" i="9"/>
  <c r="G139" i="10" s="1"/>
  <c r="Q134" i="9"/>
  <c r="G139" i="11" s="1"/>
  <c r="R64" i="9"/>
  <c r="G69" i="10" s="1"/>
  <c r="Q64" i="9"/>
  <c r="G69" i="11" s="1"/>
  <c r="R14" i="9"/>
  <c r="G19" i="10" s="1"/>
  <c r="Q14" i="9"/>
  <c r="G19" i="11" s="1"/>
  <c r="R79" i="9"/>
  <c r="G84" i="10" s="1"/>
  <c r="Q79" i="9"/>
  <c r="G84" i="11" s="1"/>
  <c r="R22" i="9"/>
  <c r="G27" i="10" s="1"/>
  <c r="Q22" i="9"/>
  <c r="G27" i="11" s="1"/>
  <c r="R59" i="9"/>
  <c r="G64" i="10" s="1"/>
  <c r="Q59" i="9"/>
  <c r="G64" i="11" s="1"/>
  <c r="R125" i="9"/>
  <c r="G130" i="10" s="1"/>
  <c r="Q125" i="9"/>
  <c r="G130" i="11" s="1"/>
  <c r="R96" i="9"/>
  <c r="G101" i="10" s="1"/>
  <c r="Q96" i="9"/>
  <c r="G101" i="11" s="1"/>
  <c r="R39" i="9"/>
  <c r="G44" i="10" s="1"/>
  <c r="Q39" i="9"/>
  <c r="G44" i="11" s="1"/>
  <c r="R93" i="9"/>
  <c r="G98" i="10" s="1"/>
  <c r="Q93" i="9"/>
  <c r="G98" i="11" s="1"/>
  <c r="R20" i="9"/>
  <c r="G25" i="10" s="1"/>
  <c r="Q20" i="9"/>
  <c r="G25" i="11" s="1"/>
  <c r="R111" i="9"/>
  <c r="G116" i="10" s="1"/>
  <c r="Q111" i="9"/>
  <c r="G116" i="11" s="1"/>
  <c r="R76" i="9"/>
  <c r="G81" i="10" s="1"/>
  <c r="Q76" i="9"/>
  <c r="G81" i="11" s="1"/>
  <c r="R54" i="9"/>
  <c r="G59" i="10" s="1"/>
  <c r="Q54" i="9"/>
  <c r="G59" i="11" s="1"/>
  <c r="R51" i="9"/>
  <c r="G56" i="10" s="1"/>
  <c r="Q51" i="9"/>
  <c r="G56" i="11" s="1"/>
  <c r="R105" i="9"/>
  <c r="G110" i="10" s="1"/>
  <c r="Q105" i="9"/>
  <c r="G110" i="11" s="1"/>
  <c r="R80" i="9"/>
  <c r="G85" i="10" s="1"/>
  <c r="Q80" i="9"/>
  <c r="G85" i="11" s="1"/>
  <c r="R31" i="9"/>
  <c r="G36" i="10" s="1"/>
  <c r="Q31" i="9"/>
  <c r="G36" i="11" s="1"/>
  <c r="R45" i="9"/>
  <c r="G50" i="10" s="1"/>
  <c r="Q45" i="9"/>
  <c r="G50" i="11" s="1"/>
  <c r="R100" i="9"/>
  <c r="G105" i="10" s="1"/>
  <c r="Q100" i="9"/>
  <c r="G105" i="11" s="1"/>
  <c r="R44" i="9"/>
  <c r="G49" i="10" s="1"/>
  <c r="Q44" i="9"/>
  <c r="G49" i="11" s="1"/>
  <c r="R85" i="9"/>
  <c r="G90" i="10" s="1"/>
  <c r="Q85" i="9"/>
  <c r="G90" i="11" s="1"/>
  <c r="R24" i="9"/>
  <c r="G29" i="10" s="1"/>
  <c r="Q24" i="9"/>
  <c r="G29" i="11" s="1"/>
  <c r="R49" i="9"/>
  <c r="G54" i="10" s="1"/>
  <c r="Q49" i="9"/>
  <c r="G54" i="11" s="1"/>
  <c r="R55" i="9"/>
  <c r="G60" i="10" s="1"/>
  <c r="Q55" i="9"/>
  <c r="G60" i="11" s="1"/>
  <c r="R99" i="9"/>
  <c r="G104" i="10" s="1"/>
  <c r="Q99" i="9"/>
  <c r="G104" i="11" s="1"/>
  <c r="R169" i="9"/>
  <c r="G174" i="10" s="1"/>
  <c r="Q169" i="9"/>
  <c r="G174" i="11" s="1"/>
  <c r="R129" i="9"/>
  <c r="G134" i="10" s="1"/>
  <c r="Q129" i="9"/>
  <c r="G134" i="11" s="1"/>
  <c r="R65" i="9"/>
  <c r="G70" i="10" s="1"/>
  <c r="Q65" i="9"/>
  <c r="G70" i="11" s="1"/>
  <c r="R94" i="9"/>
  <c r="G99" i="10" s="1"/>
  <c r="Q94" i="9"/>
  <c r="G99" i="11" s="1"/>
  <c r="R158" i="9"/>
  <c r="G163" i="10" s="1"/>
  <c r="Q158" i="9"/>
  <c r="G163" i="11" s="1"/>
  <c r="R43" i="9"/>
  <c r="G48" i="10" s="1"/>
  <c r="Q43" i="9"/>
  <c r="G48" i="11" s="1"/>
  <c r="R97" i="9"/>
  <c r="G102" i="10" s="1"/>
  <c r="Q97" i="9"/>
  <c r="G102" i="11" s="1"/>
  <c r="R72" i="9"/>
  <c r="G77" i="10" s="1"/>
  <c r="Q72" i="9"/>
  <c r="G77" i="11" s="1"/>
  <c r="R23" i="9"/>
  <c r="G28" i="10" s="1"/>
  <c r="Q23" i="9"/>
  <c r="G28" i="11" s="1"/>
  <c r="R77" i="9"/>
  <c r="G82" i="10" s="1"/>
  <c r="Q77" i="9"/>
  <c r="G82" i="11" s="1"/>
  <c r="R53" i="9"/>
  <c r="G58" i="10" s="1"/>
  <c r="Q53" i="9"/>
  <c r="G58" i="11" s="1"/>
  <c r="R131" i="9"/>
  <c r="G136" i="10" s="1"/>
  <c r="Q131" i="9"/>
  <c r="G136" i="11" s="1"/>
  <c r="R17" i="9"/>
  <c r="G22" i="10" s="1"/>
  <c r="Q17" i="9"/>
  <c r="G22" i="11" s="1"/>
  <c r="R87" i="9"/>
  <c r="G92" i="10" s="1"/>
  <c r="Q87" i="9"/>
  <c r="G92" i="11" s="1"/>
  <c r="R61" i="9"/>
  <c r="G66" i="10" s="1"/>
  <c r="Q61" i="9"/>
  <c r="G66" i="11" s="1"/>
  <c r="R9" i="9"/>
  <c r="G14" i="10" s="1"/>
  <c r="Q9" i="9"/>
  <c r="G14" i="11" s="1"/>
  <c r="R86" i="9"/>
  <c r="G91" i="10" s="1"/>
  <c r="Q86" i="9"/>
  <c r="G91" i="11" s="1"/>
  <c r="R135" i="9"/>
  <c r="G140" i="10" s="1"/>
  <c r="Q135" i="9"/>
  <c r="G140" i="11" s="1"/>
  <c r="R150" i="9"/>
  <c r="G155" i="10" s="1"/>
  <c r="Q150" i="9"/>
  <c r="G155" i="11" s="1"/>
  <c r="R19" i="9"/>
  <c r="G24" i="10" s="1"/>
  <c r="Q19" i="9"/>
  <c r="G24" i="11" s="1"/>
  <c r="R171" i="9"/>
  <c r="G176" i="10" s="1"/>
  <c r="Q171" i="9"/>
  <c r="G176" i="11" s="1"/>
  <c r="R48" i="9"/>
  <c r="G53" i="10" s="1"/>
  <c r="Q48" i="9"/>
  <c r="G53" i="11" s="1"/>
  <c r="R15" i="9"/>
  <c r="G20" i="10" s="1"/>
  <c r="Q15" i="9"/>
  <c r="G20" i="11" s="1"/>
  <c r="R155" i="9"/>
  <c r="G160" i="10" s="1"/>
  <c r="Q155" i="9"/>
  <c r="G160" i="11" s="1"/>
  <c r="R161" i="9"/>
  <c r="G166" i="10" s="1"/>
  <c r="Q161" i="9"/>
  <c r="G166" i="11" s="1"/>
  <c r="R67" i="9"/>
  <c r="G72" i="10" s="1"/>
  <c r="Q67" i="9"/>
  <c r="G72" i="11" s="1"/>
  <c r="R11" i="9"/>
  <c r="G16" i="10" s="1"/>
  <c r="Q11" i="9"/>
  <c r="G16" i="11" s="1"/>
  <c r="R35" i="9"/>
  <c r="G40" i="10" s="1"/>
  <c r="Q35" i="9"/>
  <c r="G40" i="11" s="1"/>
  <c r="R115" i="9"/>
  <c r="G120" i="10" s="1"/>
  <c r="Q115" i="9"/>
  <c r="G120" i="11" s="1"/>
  <c r="R71" i="9"/>
  <c r="G76" i="10" s="1"/>
  <c r="Q71" i="9"/>
  <c r="G76" i="11" s="1"/>
  <c r="R163" i="9"/>
  <c r="G168" i="10" s="1"/>
  <c r="Q163" i="9"/>
  <c r="G168" i="11" s="1"/>
  <c r="R40" i="9"/>
  <c r="G45" i="10" s="1"/>
  <c r="Q40" i="9"/>
  <c r="G45" i="11" s="1"/>
  <c r="R28" i="9"/>
  <c r="G33" i="10" s="1"/>
  <c r="Q28" i="9"/>
  <c r="G33" i="11" s="1"/>
  <c r="R88" i="9"/>
  <c r="G93" i="10" s="1"/>
  <c r="Q88" i="9"/>
  <c r="G93" i="11" s="1"/>
  <c r="R41" i="9"/>
  <c r="G46" i="10" s="1"/>
  <c r="Q41" i="9"/>
  <c r="G46" i="11" s="1"/>
  <c r="R165" i="9"/>
  <c r="G170" i="10" s="1"/>
  <c r="Q165" i="9"/>
  <c r="G170" i="11" s="1"/>
  <c r="R92" i="9"/>
  <c r="G97" i="10" s="1"/>
  <c r="Q92" i="9"/>
  <c r="G97" i="11" s="1"/>
  <c r="R103" i="9"/>
  <c r="G108" i="10" s="1"/>
  <c r="R29" i="9"/>
  <c r="G34" i="10" s="1"/>
  <c r="R119" i="9"/>
  <c r="G124" i="10" s="1"/>
  <c r="R117" i="9"/>
  <c r="G122" i="10" s="1"/>
  <c r="R122" i="9"/>
  <c r="G127" i="10" s="1"/>
  <c r="T181" i="9"/>
  <c r="R56" i="9"/>
  <c r="G61" i="10" s="1"/>
  <c r="R27" i="9"/>
  <c r="G32" i="10" s="1"/>
  <c r="R83" i="9"/>
  <c r="G88" i="10" s="1"/>
  <c r="R68" i="9"/>
  <c r="G73" i="10" s="1"/>
  <c r="R130" i="9"/>
  <c r="G135" i="10" s="1"/>
  <c r="R142" i="9"/>
  <c r="G147" i="10" s="1"/>
  <c r="R157" i="9"/>
  <c r="G162" i="10" s="1"/>
  <c r="R81" i="9"/>
  <c r="G86" i="10" s="1"/>
  <c r="R173" i="9"/>
  <c r="G178" i="10" s="1"/>
  <c r="R73" i="9"/>
  <c r="G78" i="10" s="1"/>
  <c r="R175" i="9"/>
  <c r="G180" i="10" s="1"/>
  <c r="R170" i="9"/>
  <c r="G175" i="10" s="1"/>
  <c r="R162" i="9"/>
  <c r="G167" i="10" s="1"/>
  <c r="R143" i="9"/>
  <c r="G148" i="10" s="1"/>
  <c r="O176" i="9"/>
  <c r="R146" i="9"/>
  <c r="G151" i="10" s="1"/>
  <c r="R110" i="9"/>
  <c r="G115" i="10" s="1"/>
  <c r="R26" i="9"/>
  <c r="G31" i="10" s="1"/>
  <c r="R57" i="9"/>
  <c r="G62" i="10" s="1"/>
  <c r="R36" i="9"/>
  <c r="G41" i="10" s="1"/>
  <c r="R159" i="9"/>
  <c r="G164" i="10" s="1"/>
  <c r="R133" i="9"/>
  <c r="G138" i="10" s="1"/>
  <c r="R109" i="9"/>
  <c r="G114" i="10" s="1"/>
  <c r="R138" i="9"/>
  <c r="G143" i="10" s="1"/>
  <c r="R12" i="9"/>
  <c r="G17" i="10" s="1"/>
  <c r="R84" i="9"/>
  <c r="G89" i="10" s="1"/>
  <c r="R164" i="9"/>
  <c r="G169" i="10" s="1"/>
  <c r="R89" i="9"/>
  <c r="G94" i="10" s="1"/>
  <c r="L106" i="9"/>
  <c r="R114" i="9"/>
  <c r="G119" i="10" s="1"/>
  <c r="R34" i="9"/>
  <c r="G39" i="10" s="1"/>
  <c r="R154" i="9"/>
  <c r="G159" i="10" s="1"/>
  <c r="R91" i="9"/>
  <c r="G96" i="10" s="1"/>
  <c r="R58" i="9"/>
  <c r="G63" i="10" s="1"/>
  <c r="R18" i="9"/>
  <c r="G23" i="10" s="1"/>
  <c r="R50" i="9"/>
  <c r="G55" i="10" s="1"/>
  <c r="R10" i="9"/>
  <c r="G15" i="10" s="1"/>
  <c r="F182" i="7"/>
  <c r="R180" i="9"/>
  <c r="G185" i="10" s="1"/>
  <c r="R179" i="9"/>
  <c r="G184" i="10" s="1"/>
  <c r="R167" i="9"/>
  <c r="G172" i="10" s="1"/>
  <c r="R127" i="9"/>
  <c r="G132" i="10" s="1"/>
  <c r="R152" i="9"/>
  <c r="G157" i="10" s="1"/>
  <c r="R116" i="9"/>
  <c r="G121" i="10" s="1"/>
  <c r="R132" i="9"/>
  <c r="G137" i="10" s="1"/>
  <c r="R120" i="9"/>
  <c r="G125" i="10" s="1"/>
  <c r="R160" i="9"/>
  <c r="G165" i="10" s="1"/>
  <c r="R124" i="9"/>
  <c r="G129" i="10" s="1"/>
  <c r="R156" i="9"/>
  <c r="G161" i="10" s="1"/>
  <c r="R149" i="9"/>
  <c r="G154" i="10" s="1"/>
  <c r="R144" i="9"/>
  <c r="G149" i="10" s="1"/>
  <c r="R128" i="9"/>
  <c r="G133" i="10" s="1"/>
  <c r="R141" i="9"/>
  <c r="G146" i="10" s="1"/>
  <c r="R168" i="9"/>
  <c r="G173" i="10" s="1"/>
  <c r="R172" i="9"/>
  <c r="G177" i="10" s="1"/>
  <c r="R148" i="9"/>
  <c r="G153" i="10" s="1"/>
  <c r="R140" i="9"/>
  <c r="G145" i="10" s="1"/>
  <c r="R112" i="9"/>
  <c r="G117" i="10" s="1"/>
  <c r="I176" i="9"/>
  <c r="R136" i="9"/>
  <c r="G141" i="10" s="1"/>
  <c r="R90" i="9"/>
  <c r="G95" i="10" s="1"/>
  <c r="R98" i="9"/>
  <c r="G103" i="10" s="1"/>
  <c r="R70" i="9"/>
  <c r="G75" i="10" s="1"/>
  <c r="R74" i="9"/>
  <c r="G79" i="10" s="1"/>
  <c r="R42" i="9"/>
  <c r="G47" i="10" s="1"/>
  <c r="R33" i="9"/>
  <c r="G38" i="10" s="1"/>
  <c r="I106" i="9"/>
  <c r="R66" i="9"/>
  <c r="G71" i="10" s="1"/>
  <c r="J182" i="8"/>
  <c r="O106" i="9"/>
  <c r="L183" i="9"/>
  <c r="L186" i="9" s="1"/>
  <c r="F182" i="8"/>
  <c r="H182" i="8"/>
  <c r="H112" i="7"/>
  <c r="F112" i="7"/>
  <c r="H182" i="7"/>
  <c r="J112" i="8"/>
  <c r="H112" i="8"/>
  <c r="F112" i="8"/>
  <c r="J112" i="7"/>
  <c r="H189" i="7"/>
  <c r="H192" i="7" s="1"/>
  <c r="J182" i="7"/>
  <c r="F189" i="7"/>
  <c r="F192" i="7" s="1"/>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0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9" i="6"/>
  <c r="M157" i="6"/>
  <c r="L180" i="6"/>
  <c r="L179" i="6"/>
  <c r="L110" i="6"/>
  <c r="L111" i="6"/>
  <c r="M111" i="6" s="1"/>
  <c r="L112" i="6"/>
  <c r="L113" i="6"/>
  <c r="L114" i="6"/>
  <c r="L115" i="6"/>
  <c r="L116" i="6"/>
  <c r="L117" i="6"/>
  <c r="L118" i="6"/>
  <c r="L119" i="6"/>
  <c r="M119" i="6" s="1"/>
  <c r="L120" i="6"/>
  <c r="L121" i="6"/>
  <c r="L122" i="6"/>
  <c r="L123" i="6"/>
  <c r="L124" i="6"/>
  <c r="L125" i="6"/>
  <c r="M125" i="6" s="1"/>
  <c r="L126" i="6"/>
  <c r="L127" i="6"/>
  <c r="M127" i="6" s="1"/>
  <c r="L128" i="6"/>
  <c r="L129" i="6"/>
  <c r="L130" i="6"/>
  <c r="L131" i="6"/>
  <c r="L132" i="6"/>
  <c r="L133" i="6"/>
  <c r="M133" i="6" s="1"/>
  <c r="L134" i="6"/>
  <c r="L135" i="6"/>
  <c r="M135" i="6" s="1"/>
  <c r="L136" i="6"/>
  <c r="L137" i="6"/>
  <c r="L138" i="6"/>
  <c r="L139" i="6"/>
  <c r="L140" i="6"/>
  <c r="L141" i="6"/>
  <c r="M141" i="6" s="1"/>
  <c r="L142" i="6"/>
  <c r="L143" i="6"/>
  <c r="M143" i="6" s="1"/>
  <c r="L144" i="6"/>
  <c r="L145" i="6"/>
  <c r="L146" i="6"/>
  <c r="L147" i="6"/>
  <c r="L148" i="6"/>
  <c r="L149" i="6"/>
  <c r="M149" i="6" s="1"/>
  <c r="L150" i="6"/>
  <c r="L151" i="6"/>
  <c r="M151" i="6" s="1"/>
  <c r="L152" i="6"/>
  <c r="L153" i="6"/>
  <c r="L154" i="6"/>
  <c r="L155" i="6"/>
  <c r="L156" i="6"/>
  <c r="L157" i="6"/>
  <c r="L158" i="6"/>
  <c r="L159" i="6"/>
  <c r="M159" i="6" s="1"/>
  <c r="L160" i="6"/>
  <c r="L161" i="6"/>
  <c r="L162" i="6"/>
  <c r="L163" i="6"/>
  <c r="L164" i="6"/>
  <c r="L165" i="6"/>
  <c r="L166" i="6"/>
  <c r="L167" i="6"/>
  <c r="M167" i="6" s="1"/>
  <c r="L168" i="6"/>
  <c r="L169" i="6"/>
  <c r="L170" i="6"/>
  <c r="L171" i="6"/>
  <c r="L172" i="6"/>
  <c r="L173" i="6"/>
  <c r="L174" i="6"/>
  <c r="L175" i="6"/>
  <c r="M175" i="6" s="1"/>
  <c r="L109" i="6"/>
  <c r="M109" i="6" s="1"/>
  <c r="L10" i="6"/>
  <c r="L11" i="6"/>
  <c r="L12" i="6"/>
  <c r="L13" i="6"/>
  <c r="L14" i="6"/>
  <c r="L15" i="6"/>
  <c r="L16" i="6"/>
  <c r="M16" i="6" s="1"/>
  <c r="L17" i="6"/>
  <c r="M17" i="6" s="1"/>
  <c r="L18" i="6"/>
  <c r="L19" i="6"/>
  <c r="L20" i="6"/>
  <c r="L21" i="6"/>
  <c r="L22" i="6"/>
  <c r="M22" i="6" s="1"/>
  <c r="L23" i="6"/>
  <c r="L24" i="6"/>
  <c r="M24" i="6" s="1"/>
  <c r="L25" i="6"/>
  <c r="M25" i="6" s="1"/>
  <c r="L26" i="6"/>
  <c r="L27" i="6"/>
  <c r="L28" i="6"/>
  <c r="L29" i="6"/>
  <c r="L30" i="6"/>
  <c r="M30" i="6" s="1"/>
  <c r="L31" i="6"/>
  <c r="L32" i="6"/>
  <c r="M32" i="6" s="1"/>
  <c r="L33" i="6"/>
  <c r="M33" i="6" s="1"/>
  <c r="L34" i="6"/>
  <c r="L35" i="6"/>
  <c r="L36" i="6"/>
  <c r="L37" i="6"/>
  <c r="L38" i="6"/>
  <c r="M38" i="6" s="1"/>
  <c r="L39" i="6"/>
  <c r="L40" i="6"/>
  <c r="M40" i="6" s="1"/>
  <c r="L41" i="6"/>
  <c r="M41" i="6" s="1"/>
  <c r="L42" i="6"/>
  <c r="L43" i="6"/>
  <c r="L44" i="6"/>
  <c r="L45" i="6"/>
  <c r="L46" i="6"/>
  <c r="M46" i="6" s="1"/>
  <c r="L47" i="6"/>
  <c r="L48" i="6"/>
  <c r="M48" i="6" s="1"/>
  <c r="L49" i="6"/>
  <c r="M49" i="6" s="1"/>
  <c r="L50" i="6"/>
  <c r="L51" i="6"/>
  <c r="L52" i="6"/>
  <c r="L53" i="6"/>
  <c r="L54" i="6"/>
  <c r="L55" i="6"/>
  <c r="L56" i="6"/>
  <c r="M56" i="6" s="1"/>
  <c r="L57" i="6"/>
  <c r="M57" i="6" s="1"/>
  <c r="L58" i="6"/>
  <c r="L59" i="6"/>
  <c r="L60" i="6"/>
  <c r="L61" i="6"/>
  <c r="L62" i="6"/>
  <c r="L63" i="6"/>
  <c r="L64" i="6"/>
  <c r="M64" i="6" s="1"/>
  <c r="L65" i="6"/>
  <c r="M65" i="6" s="1"/>
  <c r="L66" i="6"/>
  <c r="L67" i="6"/>
  <c r="L68" i="6"/>
  <c r="L69" i="6"/>
  <c r="L70" i="6"/>
  <c r="M70" i="6" s="1"/>
  <c r="L71" i="6"/>
  <c r="L72" i="6"/>
  <c r="M72" i="6" s="1"/>
  <c r="L73" i="6"/>
  <c r="M73" i="6" s="1"/>
  <c r="L74" i="6"/>
  <c r="L75" i="6"/>
  <c r="L76" i="6"/>
  <c r="L77" i="6"/>
  <c r="L78" i="6"/>
  <c r="L79" i="6"/>
  <c r="L80" i="6"/>
  <c r="L81" i="6"/>
  <c r="L82" i="6"/>
  <c r="L83" i="6"/>
  <c r="L84" i="6"/>
  <c r="L85" i="6"/>
  <c r="L86" i="6"/>
  <c r="M86" i="6" s="1"/>
  <c r="L87" i="6"/>
  <c r="L88" i="6"/>
  <c r="M88" i="6" s="1"/>
  <c r="L89" i="6"/>
  <c r="M89" i="6" s="1"/>
  <c r="L90" i="6"/>
  <c r="L91" i="6"/>
  <c r="L92" i="6"/>
  <c r="L93" i="6"/>
  <c r="L94" i="6"/>
  <c r="L95" i="6"/>
  <c r="L96" i="6"/>
  <c r="M96" i="6" s="1"/>
  <c r="L97" i="6"/>
  <c r="M97" i="6" s="1"/>
  <c r="L98" i="6"/>
  <c r="M98" i="6" s="1"/>
  <c r="L99" i="6"/>
  <c r="L100" i="6"/>
  <c r="L101" i="6"/>
  <c r="L102" i="6"/>
  <c r="M102" i="6" s="1"/>
  <c r="L103" i="6"/>
  <c r="L104" i="6"/>
  <c r="M104" i="6" s="1"/>
  <c r="L105" i="6"/>
  <c r="M105" i="6" s="1"/>
  <c r="K180" i="6"/>
  <c r="K179" i="6"/>
  <c r="M179" i="6" s="1"/>
  <c r="O179" i="6" s="1"/>
  <c r="P179" i="6" s="1"/>
  <c r="K175" i="6"/>
  <c r="K174" i="6"/>
  <c r="K173" i="6"/>
  <c r="M173" i="6" s="1"/>
  <c r="K172" i="6"/>
  <c r="K171" i="6"/>
  <c r="K170" i="6"/>
  <c r="K169" i="6"/>
  <c r="K168" i="6"/>
  <c r="K167" i="6"/>
  <c r="K166" i="6"/>
  <c r="K165" i="6"/>
  <c r="M165" i="6" s="1"/>
  <c r="K164" i="6"/>
  <c r="K163" i="6"/>
  <c r="K162" i="6"/>
  <c r="K161" i="6"/>
  <c r="K160" i="6"/>
  <c r="K159" i="6"/>
  <c r="K158" i="6"/>
  <c r="K157" i="6"/>
  <c r="K156" i="6"/>
  <c r="K155" i="6"/>
  <c r="K154" i="6"/>
  <c r="K153" i="6"/>
  <c r="K152" i="6"/>
  <c r="K151" i="6"/>
  <c r="K150" i="6"/>
  <c r="K149" i="6"/>
  <c r="K148" i="6"/>
  <c r="K147" i="6"/>
  <c r="K146" i="6"/>
  <c r="K145" i="6"/>
  <c r="K144" i="6"/>
  <c r="K143" i="6"/>
  <c r="K142" i="6"/>
  <c r="K141" i="6"/>
  <c r="K140" i="6"/>
  <c r="K139" i="6"/>
  <c r="K138" i="6"/>
  <c r="K137" i="6"/>
  <c r="K136" i="6"/>
  <c r="K135" i="6"/>
  <c r="K134" i="6"/>
  <c r="K133" i="6"/>
  <c r="K132" i="6"/>
  <c r="K131" i="6"/>
  <c r="K130" i="6"/>
  <c r="K129" i="6"/>
  <c r="K128" i="6"/>
  <c r="K127" i="6"/>
  <c r="K126" i="6"/>
  <c r="K125" i="6"/>
  <c r="K124" i="6"/>
  <c r="K123" i="6"/>
  <c r="K122" i="6"/>
  <c r="K121" i="6"/>
  <c r="K120" i="6"/>
  <c r="K119" i="6"/>
  <c r="K118" i="6"/>
  <c r="K117" i="6"/>
  <c r="M117" i="6" s="1"/>
  <c r="K116" i="6"/>
  <c r="K115" i="6"/>
  <c r="K114" i="6"/>
  <c r="K113" i="6"/>
  <c r="K112" i="6"/>
  <c r="K111" i="6"/>
  <c r="K110" i="6"/>
  <c r="K109" i="6"/>
  <c r="K10" i="6"/>
  <c r="K11" i="6"/>
  <c r="K12" i="6"/>
  <c r="K13" i="6"/>
  <c r="K14" i="6"/>
  <c r="M14" i="6" s="1"/>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M54" i="6" s="1"/>
  <c r="K55" i="6"/>
  <c r="K56" i="6"/>
  <c r="K57" i="6"/>
  <c r="K58" i="6"/>
  <c r="K59" i="6"/>
  <c r="K60" i="6"/>
  <c r="K61" i="6"/>
  <c r="K62" i="6"/>
  <c r="M62" i="6" s="1"/>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9" i="6"/>
  <c r="M9" i="6" s="1"/>
  <c r="G196" i="6"/>
  <c r="E196" i="6"/>
  <c r="J180" i="6"/>
  <c r="I180" i="6"/>
  <c r="H180" i="6"/>
  <c r="F180" i="6"/>
  <c r="I179" i="6"/>
  <c r="J179" i="6" s="1"/>
  <c r="H179" i="6"/>
  <c r="F179" i="6"/>
  <c r="I175" i="6"/>
  <c r="J175" i="6" s="1"/>
  <c r="H175" i="6"/>
  <c r="F175" i="6"/>
  <c r="I174" i="6"/>
  <c r="J174" i="6" s="1"/>
  <c r="H174" i="6"/>
  <c r="F174" i="6"/>
  <c r="I173" i="6"/>
  <c r="J173" i="6" s="1"/>
  <c r="H173" i="6"/>
  <c r="F173" i="6"/>
  <c r="I172" i="6"/>
  <c r="J172" i="6" s="1"/>
  <c r="H172" i="6"/>
  <c r="F172" i="6"/>
  <c r="I171" i="6"/>
  <c r="J171" i="6" s="1"/>
  <c r="H171" i="6"/>
  <c r="F171" i="6"/>
  <c r="J170" i="6"/>
  <c r="I170" i="6"/>
  <c r="H170" i="6"/>
  <c r="F170" i="6"/>
  <c r="I169" i="6"/>
  <c r="J169" i="6" s="1"/>
  <c r="H169" i="6"/>
  <c r="F169" i="6"/>
  <c r="I168" i="6"/>
  <c r="J168" i="6" s="1"/>
  <c r="H168" i="6"/>
  <c r="F168" i="6"/>
  <c r="I167" i="6"/>
  <c r="J167" i="6" s="1"/>
  <c r="H167" i="6"/>
  <c r="F167" i="6"/>
  <c r="I166" i="6"/>
  <c r="J166" i="6" s="1"/>
  <c r="H166" i="6"/>
  <c r="F166" i="6"/>
  <c r="I165" i="6"/>
  <c r="J165" i="6" s="1"/>
  <c r="H165" i="6"/>
  <c r="F165" i="6"/>
  <c r="I164" i="6"/>
  <c r="J164" i="6" s="1"/>
  <c r="H164" i="6"/>
  <c r="F164" i="6"/>
  <c r="I163" i="6"/>
  <c r="J163" i="6" s="1"/>
  <c r="H163" i="6"/>
  <c r="F163" i="6"/>
  <c r="J162" i="6"/>
  <c r="I162" i="6"/>
  <c r="H162" i="6"/>
  <c r="F162" i="6"/>
  <c r="I161" i="6"/>
  <c r="J161" i="6" s="1"/>
  <c r="H161" i="6"/>
  <c r="F161" i="6"/>
  <c r="J160" i="6"/>
  <c r="I160" i="6"/>
  <c r="H160" i="6"/>
  <c r="F160" i="6"/>
  <c r="I159" i="6"/>
  <c r="J159" i="6" s="1"/>
  <c r="H159" i="6"/>
  <c r="F159" i="6"/>
  <c r="I158" i="6"/>
  <c r="J158" i="6" s="1"/>
  <c r="H158" i="6"/>
  <c r="F158" i="6"/>
  <c r="I157" i="6"/>
  <c r="J157" i="6" s="1"/>
  <c r="H157" i="6"/>
  <c r="F157" i="6"/>
  <c r="I156" i="6"/>
  <c r="J156" i="6" s="1"/>
  <c r="H156" i="6"/>
  <c r="F156" i="6"/>
  <c r="I155" i="6"/>
  <c r="J155" i="6" s="1"/>
  <c r="H155" i="6"/>
  <c r="F155" i="6"/>
  <c r="I154" i="6"/>
  <c r="J154" i="6" s="1"/>
  <c r="H154" i="6"/>
  <c r="F154" i="6"/>
  <c r="I153" i="6"/>
  <c r="J153" i="6" s="1"/>
  <c r="H153" i="6"/>
  <c r="F153" i="6"/>
  <c r="I152" i="6"/>
  <c r="J152" i="6" s="1"/>
  <c r="H152" i="6"/>
  <c r="F152" i="6"/>
  <c r="I151" i="6"/>
  <c r="J151" i="6" s="1"/>
  <c r="H151" i="6"/>
  <c r="F151" i="6"/>
  <c r="J150" i="6"/>
  <c r="I150" i="6"/>
  <c r="H150" i="6"/>
  <c r="F150" i="6"/>
  <c r="I149" i="6"/>
  <c r="J149" i="6" s="1"/>
  <c r="H149" i="6"/>
  <c r="F149" i="6"/>
  <c r="I148" i="6"/>
  <c r="J148" i="6" s="1"/>
  <c r="H148" i="6"/>
  <c r="F148" i="6"/>
  <c r="I147" i="6"/>
  <c r="J147" i="6" s="1"/>
  <c r="H147" i="6"/>
  <c r="F147" i="6"/>
  <c r="J146" i="6"/>
  <c r="I146" i="6"/>
  <c r="H146" i="6"/>
  <c r="F146" i="6"/>
  <c r="I145" i="6"/>
  <c r="J145" i="6" s="1"/>
  <c r="H145" i="6"/>
  <c r="F145" i="6"/>
  <c r="I144" i="6"/>
  <c r="J144" i="6" s="1"/>
  <c r="H144" i="6"/>
  <c r="F144" i="6"/>
  <c r="I143" i="6"/>
  <c r="J143" i="6" s="1"/>
  <c r="H143" i="6"/>
  <c r="F143" i="6"/>
  <c r="I142" i="6"/>
  <c r="J142" i="6" s="1"/>
  <c r="H142" i="6"/>
  <c r="F142" i="6"/>
  <c r="I141" i="6"/>
  <c r="J141" i="6" s="1"/>
  <c r="H141" i="6"/>
  <c r="F141" i="6"/>
  <c r="I140" i="6"/>
  <c r="J140" i="6" s="1"/>
  <c r="H140" i="6"/>
  <c r="F140" i="6"/>
  <c r="I139" i="6"/>
  <c r="J139" i="6" s="1"/>
  <c r="H139" i="6"/>
  <c r="F139" i="6"/>
  <c r="I138" i="6"/>
  <c r="J138" i="6" s="1"/>
  <c r="H138" i="6"/>
  <c r="F138" i="6"/>
  <c r="I137" i="6"/>
  <c r="J137" i="6" s="1"/>
  <c r="H137" i="6"/>
  <c r="F137" i="6"/>
  <c r="I136" i="6"/>
  <c r="J136" i="6" s="1"/>
  <c r="H136" i="6"/>
  <c r="F136" i="6"/>
  <c r="I135" i="6"/>
  <c r="J135" i="6" s="1"/>
  <c r="H135" i="6"/>
  <c r="F135" i="6"/>
  <c r="I134" i="6"/>
  <c r="J134" i="6" s="1"/>
  <c r="H134" i="6"/>
  <c r="F134" i="6"/>
  <c r="I133" i="6"/>
  <c r="J133" i="6" s="1"/>
  <c r="H133" i="6"/>
  <c r="F133" i="6"/>
  <c r="I132" i="6"/>
  <c r="J132" i="6" s="1"/>
  <c r="H132" i="6"/>
  <c r="F132" i="6"/>
  <c r="I131" i="6"/>
  <c r="J131" i="6" s="1"/>
  <c r="H131" i="6"/>
  <c r="F131" i="6"/>
  <c r="J130" i="6"/>
  <c r="I130" i="6"/>
  <c r="H130" i="6"/>
  <c r="F130" i="6"/>
  <c r="I129" i="6"/>
  <c r="J129" i="6" s="1"/>
  <c r="H129" i="6"/>
  <c r="F129" i="6"/>
  <c r="J128" i="6"/>
  <c r="I128" i="6"/>
  <c r="H128" i="6"/>
  <c r="F128" i="6"/>
  <c r="I127" i="6"/>
  <c r="J127" i="6" s="1"/>
  <c r="H127" i="6"/>
  <c r="F127" i="6"/>
  <c r="I126" i="6"/>
  <c r="J126" i="6" s="1"/>
  <c r="H126" i="6"/>
  <c r="F126" i="6"/>
  <c r="I125" i="6"/>
  <c r="J125" i="6" s="1"/>
  <c r="H125" i="6"/>
  <c r="F125" i="6"/>
  <c r="I124" i="6"/>
  <c r="J124" i="6" s="1"/>
  <c r="H124" i="6"/>
  <c r="F124" i="6"/>
  <c r="I123" i="6"/>
  <c r="J123" i="6" s="1"/>
  <c r="H123" i="6"/>
  <c r="F123" i="6"/>
  <c r="I122" i="6"/>
  <c r="J122" i="6" s="1"/>
  <c r="H122" i="6"/>
  <c r="F122" i="6"/>
  <c r="I121" i="6"/>
  <c r="J121" i="6" s="1"/>
  <c r="H121" i="6"/>
  <c r="F121" i="6"/>
  <c r="I120" i="6"/>
  <c r="J120" i="6" s="1"/>
  <c r="H120" i="6"/>
  <c r="F120" i="6"/>
  <c r="I119" i="6"/>
  <c r="J119" i="6" s="1"/>
  <c r="H119" i="6"/>
  <c r="F119" i="6"/>
  <c r="J118" i="6"/>
  <c r="I118" i="6"/>
  <c r="H118" i="6"/>
  <c r="F118" i="6"/>
  <c r="I117" i="6"/>
  <c r="J117" i="6" s="1"/>
  <c r="H117" i="6"/>
  <c r="F117" i="6"/>
  <c r="I116" i="6"/>
  <c r="J116" i="6" s="1"/>
  <c r="H116" i="6"/>
  <c r="F116" i="6"/>
  <c r="I115" i="6"/>
  <c r="J115" i="6" s="1"/>
  <c r="H115" i="6"/>
  <c r="F115" i="6"/>
  <c r="I114" i="6"/>
  <c r="J114" i="6" s="1"/>
  <c r="H114" i="6"/>
  <c r="F114" i="6"/>
  <c r="I113" i="6"/>
  <c r="J113" i="6" s="1"/>
  <c r="H113" i="6"/>
  <c r="F113" i="6"/>
  <c r="I112" i="6"/>
  <c r="J112" i="6" s="1"/>
  <c r="H112" i="6"/>
  <c r="F112" i="6"/>
  <c r="I111" i="6"/>
  <c r="J111" i="6" s="1"/>
  <c r="H111" i="6"/>
  <c r="F111" i="6"/>
  <c r="I110" i="6"/>
  <c r="J110" i="6" s="1"/>
  <c r="H110" i="6"/>
  <c r="F110" i="6"/>
  <c r="I109" i="6"/>
  <c r="J109" i="6" s="1"/>
  <c r="H109" i="6"/>
  <c r="F109" i="6"/>
  <c r="I105" i="6"/>
  <c r="J105" i="6" s="1"/>
  <c r="H105" i="6"/>
  <c r="F105" i="6"/>
  <c r="I104" i="6"/>
  <c r="J104" i="6" s="1"/>
  <c r="H104" i="6"/>
  <c r="F104" i="6"/>
  <c r="I103" i="6"/>
  <c r="J103" i="6" s="1"/>
  <c r="H103" i="6"/>
  <c r="F103" i="6"/>
  <c r="J102" i="6"/>
  <c r="I102" i="6"/>
  <c r="H102" i="6"/>
  <c r="F102" i="6"/>
  <c r="I101" i="6"/>
  <c r="J101" i="6" s="1"/>
  <c r="H101" i="6"/>
  <c r="F101" i="6"/>
  <c r="I100" i="6"/>
  <c r="J100" i="6" s="1"/>
  <c r="H100" i="6"/>
  <c r="F100" i="6"/>
  <c r="I99" i="6"/>
  <c r="J99" i="6" s="1"/>
  <c r="H99" i="6"/>
  <c r="F99" i="6"/>
  <c r="I98" i="6"/>
  <c r="J98" i="6" s="1"/>
  <c r="H98" i="6"/>
  <c r="F98" i="6"/>
  <c r="I97" i="6"/>
  <c r="J97" i="6" s="1"/>
  <c r="H97" i="6"/>
  <c r="F97" i="6"/>
  <c r="I96" i="6"/>
  <c r="J96" i="6" s="1"/>
  <c r="H96" i="6"/>
  <c r="F96" i="6"/>
  <c r="I95" i="6"/>
  <c r="J95" i="6" s="1"/>
  <c r="H95" i="6"/>
  <c r="F95" i="6"/>
  <c r="I94" i="6"/>
  <c r="J94" i="6" s="1"/>
  <c r="H94" i="6"/>
  <c r="F94" i="6"/>
  <c r="I93" i="6"/>
  <c r="J93" i="6" s="1"/>
  <c r="H93" i="6"/>
  <c r="F93" i="6"/>
  <c r="J92" i="6"/>
  <c r="I92" i="6"/>
  <c r="H92" i="6"/>
  <c r="F92" i="6"/>
  <c r="I91" i="6"/>
  <c r="J91" i="6" s="1"/>
  <c r="H91" i="6"/>
  <c r="F91" i="6"/>
  <c r="I90" i="6"/>
  <c r="J90" i="6" s="1"/>
  <c r="H90" i="6"/>
  <c r="F90" i="6"/>
  <c r="I89" i="6"/>
  <c r="J89" i="6" s="1"/>
  <c r="H89" i="6"/>
  <c r="F89" i="6"/>
  <c r="J88" i="6"/>
  <c r="I88" i="6"/>
  <c r="H88" i="6"/>
  <c r="F88" i="6"/>
  <c r="I87" i="6"/>
  <c r="J87" i="6" s="1"/>
  <c r="H87" i="6"/>
  <c r="I86" i="6"/>
  <c r="J86" i="6" s="1"/>
  <c r="H86" i="6"/>
  <c r="F86" i="6"/>
  <c r="I85" i="6"/>
  <c r="J85" i="6" s="1"/>
  <c r="H85" i="6"/>
  <c r="F85" i="6"/>
  <c r="I84" i="6"/>
  <c r="J84" i="6" s="1"/>
  <c r="H84" i="6"/>
  <c r="F84" i="6"/>
  <c r="I83" i="6"/>
  <c r="J83" i="6" s="1"/>
  <c r="H83" i="6"/>
  <c r="F83" i="6"/>
  <c r="I82" i="6"/>
  <c r="J82" i="6" s="1"/>
  <c r="H82" i="6"/>
  <c r="F82" i="6"/>
  <c r="I81" i="6"/>
  <c r="J81" i="6" s="1"/>
  <c r="H81" i="6"/>
  <c r="F81" i="6"/>
  <c r="I80" i="6"/>
  <c r="J80" i="6" s="1"/>
  <c r="H80" i="6"/>
  <c r="F80" i="6"/>
  <c r="I79" i="6"/>
  <c r="J79" i="6" s="1"/>
  <c r="H79" i="6"/>
  <c r="F79" i="6"/>
  <c r="I78" i="6"/>
  <c r="J78" i="6" s="1"/>
  <c r="H78" i="6"/>
  <c r="F78" i="6"/>
  <c r="I77" i="6"/>
  <c r="J77" i="6" s="1"/>
  <c r="H77" i="6"/>
  <c r="F77" i="6"/>
  <c r="I76" i="6"/>
  <c r="J76" i="6" s="1"/>
  <c r="H76" i="6"/>
  <c r="F76" i="6"/>
  <c r="J75" i="6"/>
  <c r="I75" i="6"/>
  <c r="H75" i="6"/>
  <c r="F75" i="6"/>
  <c r="I74" i="6"/>
  <c r="J74" i="6" s="1"/>
  <c r="H74" i="6"/>
  <c r="F74" i="6"/>
  <c r="I73" i="6"/>
  <c r="J73" i="6" s="1"/>
  <c r="H73" i="6"/>
  <c r="F73" i="6"/>
  <c r="I72" i="6"/>
  <c r="J72" i="6" s="1"/>
  <c r="H72" i="6"/>
  <c r="F72" i="6"/>
  <c r="I71" i="6"/>
  <c r="J71" i="6" s="1"/>
  <c r="H71" i="6"/>
  <c r="F71" i="6"/>
  <c r="I70" i="6"/>
  <c r="J70" i="6" s="1"/>
  <c r="H70" i="6"/>
  <c r="F70" i="6"/>
  <c r="I69" i="6"/>
  <c r="J69" i="6" s="1"/>
  <c r="H69" i="6"/>
  <c r="F69" i="6"/>
  <c r="I68" i="6"/>
  <c r="J68" i="6" s="1"/>
  <c r="H68" i="6"/>
  <c r="F68" i="6"/>
  <c r="J67" i="6"/>
  <c r="I67" i="6"/>
  <c r="H67" i="6"/>
  <c r="F67" i="6"/>
  <c r="I66" i="6"/>
  <c r="J66" i="6" s="1"/>
  <c r="H66" i="6"/>
  <c r="F66" i="6"/>
  <c r="J65" i="6"/>
  <c r="I65" i="6"/>
  <c r="H65" i="6"/>
  <c r="F65" i="6"/>
  <c r="I64" i="6"/>
  <c r="J64" i="6" s="1"/>
  <c r="H64" i="6"/>
  <c r="F64" i="6"/>
  <c r="I63" i="6"/>
  <c r="J63" i="6" s="1"/>
  <c r="H63" i="6"/>
  <c r="F63" i="6"/>
  <c r="I62" i="6"/>
  <c r="J62" i="6" s="1"/>
  <c r="H62" i="6"/>
  <c r="F62" i="6"/>
  <c r="I61" i="6"/>
  <c r="J61" i="6" s="1"/>
  <c r="H61" i="6"/>
  <c r="F61" i="6"/>
  <c r="I60" i="6"/>
  <c r="J60" i="6" s="1"/>
  <c r="H60" i="6"/>
  <c r="F60" i="6"/>
  <c r="J59" i="6"/>
  <c r="I59" i="6"/>
  <c r="H59" i="6"/>
  <c r="F59" i="6"/>
  <c r="I58" i="6"/>
  <c r="J58" i="6" s="1"/>
  <c r="H58" i="6"/>
  <c r="F58" i="6"/>
  <c r="I57" i="6"/>
  <c r="J57" i="6" s="1"/>
  <c r="H57" i="6"/>
  <c r="F57" i="6"/>
  <c r="I56" i="6"/>
  <c r="J56" i="6" s="1"/>
  <c r="H56" i="6"/>
  <c r="F56" i="6"/>
  <c r="J55" i="6"/>
  <c r="I55" i="6"/>
  <c r="H55" i="6"/>
  <c r="F55" i="6"/>
  <c r="I54" i="6"/>
  <c r="J54" i="6" s="1"/>
  <c r="H54" i="6"/>
  <c r="F54" i="6"/>
  <c r="I53" i="6"/>
  <c r="J53" i="6" s="1"/>
  <c r="H53" i="6"/>
  <c r="F53" i="6"/>
  <c r="I52" i="6"/>
  <c r="J52" i="6" s="1"/>
  <c r="H52" i="6"/>
  <c r="F52" i="6"/>
  <c r="I51" i="6"/>
  <c r="J51" i="6" s="1"/>
  <c r="H51" i="6"/>
  <c r="F51" i="6"/>
  <c r="I50" i="6"/>
  <c r="J50" i="6" s="1"/>
  <c r="H50" i="6"/>
  <c r="F50" i="6"/>
  <c r="I49" i="6"/>
  <c r="J49" i="6" s="1"/>
  <c r="H49" i="6"/>
  <c r="F49" i="6"/>
  <c r="I48" i="6"/>
  <c r="J48" i="6" s="1"/>
  <c r="H48" i="6"/>
  <c r="F48" i="6"/>
  <c r="I47" i="6"/>
  <c r="J47" i="6" s="1"/>
  <c r="H47" i="6"/>
  <c r="F47" i="6"/>
  <c r="I46" i="6"/>
  <c r="J46" i="6" s="1"/>
  <c r="H46" i="6"/>
  <c r="F46" i="6"/>
  <c r="I45" i="6"/>
  <c r="J45" i="6" s="1"/>
  <c r="H45" i="6"/>
  <c r="F45" i="6"/>
  <c r="I44" i="6"/>
  <c r="J44" i="6" s="1"/>
  <c r="H44" i="6"/>
  <c r="F44" i="6"/>
  <c r="J43" i="6"/>
  <c r="I43" i="6"/>
  <c r="H43" i="6"/>
  <c r="F43" i="6"/>
  <c r="I42" i="6"/>
  <c r="J42" i="6" s="1"/>
  <c r="H42" i="6"/>
  <c r="F42" i="6"/>
  <c r="I41" i="6"/>
  <c r="J41" i="6" s="1"/>
  <c r="H41" i="6"/>
  <c r="F41" i="6"/>
  <c r="I40" i="6"/>
  <c r="J40" i="6" s="1"/>
  <c r="H40" i="6"/>
  <c r="F40" i="6"/>
  <c r="I39" i="6"/>
  <c r="J39" i="6" s="1"/>
  <c r="H39" i="6"/>
  <c r="F39" i="6"/>
  <c r="I38" i="6"/>
  <c r="J38" i="6" s="1"/>
  <c r="H38" i="6"/>
  <c r="F38" i="6"/>
  <c r="I37" i="6"/>
  <c r="J37" i="6" s="1"/>
  <c r="H37" i="6"/>
  <c r="F37" i="6"/>
  <c r="I36" i="6"/>
  <c r="J36" i="6" s="1"/>
  <c r="H36" i="6"/>
  <c r="F36" i="6"/>
  <c r="I35" i="6"/>
  <c r="J35" i="6" s="1"/>
  <c r="H35" i="6"/>
  <c r="F35" i="6"/>
  <c r="I34" i="6"/>
  <c r="J34" i="6" s="1"/>
  <c r="H34" i="6"/>
  <c r="F34" i="6"/>
  <c r="J33" i="6"/>
  <c r="I33" i="6"/>
  <c r="H33" i="6"/>
  <c r="F33" i="6"/>
  <c r="I32" i="6"/>
  <c r="J32" i="6" s="1"/>
  <c r="H32" i="6"/>
  <c r="F32" i="6"/>
  <c r="I31" i="6"/>
  <c r="J31" i="6" s="1"/>
  <c r="H31" i="6"/>
  <c r="F31" i="6"/>
  <c r="I30" i="6"/>
  <c r="J30" i="6" s="1"/>
  <c r="H30" i="6"/>
  <c r="F30" i="6"/>
  <c r="I29" i="6"/>
  <c r="J29" i="6" s="1"/>
  <c r="H29" i="6"/>
  <c r="F29" i="6"/>
  <c r="I28" i="6"/>
  <c r="J28" i="6" s="1"/>
  <c r="H28" i="6"/>
  <c r="F28" i="6"/>
  <c r="J27" i="6"/>
  <c r="I27" i="6"/>
  <c r="H27" i="6"/>
  <c r="F27" i="6"/>
  <c r="I26" i="6"/>
  <c r="J26" i="6" s="1"/>
  <c r="H26" i="6"/>
  <c r="F26" i="6"/>
  <c r="I25" i="6"/>
  <c r="J25" i="6" s="1"/>
  <c r="H25" i="6"/>
  <c r="F25" i="6"/>
  <c r="I24" i="6"/>
  <c r="J24" i="6" s="1"/>
  <c r="H24" i="6"/>
  <c r="F24" i="6"/>
  <c r="J23" i="6"/>
  <c r="I23" i="6"/>
  <c r="H23" i="6"/>
  <c r="F23" i="6"/>
  <c r="I22" i="6"/>
  <c r="J22" i="6" s="1"/>
  <c r="H22" i="6"/>
  <c r="F22" i="6"/>
  <c r="I21" i="6"/>
  <c r="J21" i="6" s="1"/>
  <c r="H21" i="6"/>
  <c r="F21" i="6"/>
  <c r="I20" i="6"/>
  <c r="J20" i="6" s="1"/>
  <c r="H20" i="6"/>
  <c r="F20" i="6"/>
  <c r="I19" i="6"/>
  <c r="J19" i="6" s="1"/>
  <c r="H19" i="6"/>
  <c r="F19" i="6"/>
  <c r="I18" i="6"/>
  <c r="J18" i="6" s="1"/>
  <c r="H18" i="6"/>
  <c r="F18" i="6"/>
  <c r="I17" i="6"/>
  <c r="J17" i="6" s="1"/>
  <c r="H17" i="6"/>
  <c r="F17" i="6"/>
  <c r="I16" i="6"/>
  <c r="J16" i="6" s="1"/>
  <c r="H16" i="6"/>
  <c r="F16" i="6"/>
  <c r="I15" i="6"/>
  <c r="J15" i="6" s="1"/>
  <c r="H15" i="6"/>
  <c r="F15" i="6"/>
  <c r="I14" i="6"/>
  <c r="J14" i="6" s="1"/>
  <c r="H14" i="6"/>
  <c r="F14" i="6"/>
  <c r="I13" i="6"/>
  <c r="J13" i="6" s="1"/>
  <c r="H13" i="6"/>
  <c r="F13" i="6"/>
  <c r="I12" i="6"/>
  <c r="J12" i="6" s="1"/>
  <c r="H12" i="6"/>
  <c r="F12" i="6"/>
  <c r="I11" i="6"/>
  <c r="J11" i="6" s="1"/>
  <c r="H11" i="6"/>
  <c r="F11" i="6"/>
  <c r="I10" i="6"/>
  <c r="J10" i="6" s="1"/>
  <c r="H10" i="6"/>
  <c r="F10" i="6"/>
  <c r="A10" i="6"/>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9" i="6" s="1"/>
  <c r="A180" i="6" s="1"/>
  <c r="A181" i="6" s="1"/>
  <c r="A182" i="6" s="1"/>
  <c r="I9" i="6"/>
  <c r="J9" i="6" s="1"/>
  <c r="H9" i="6"/>
  <c r="F9" i="6"/>
  <c r="H185" i="9" l="1"/>
  <c r="H188" i="9" s="1"/>
  <c r="Q183" i="9"/>
  <c r="Q176" i="9"/>
  <c r="G181" i="11" s="1"/>
  <c r="K192" i="9"/>
  <c r="K193" i="9" s="1"/>
  <c r="K195" i="9" s="1"/>
  <c r="J4" i="9"/>
  <c r="Q106" i="9"/>
  <c r="N188" i="9"/>
  <c r="H192" i="9"/>
  <c r="H193" i="9" s="1"/>
  <c r="I185" i="9"/>
  <c r="M168" i="6"/>
  <c r="M160" i="6"/>
  <c r="M152" i="6"/>
  <c r="M144" i="6"/>
  <c r="M136" i="6"/>
  <c r="M128" i="6"/>
  <c r="M120" i="6"/>
  <c r="M112" i="6"/>
  <c r="M103" i="6"/>
  <c r="M95" i="6"/>
  <c r="M87" i="6"/>
  <c r="M79" i="6"/>
  <c r="M71" i="6"/>
  <c r="M63" i="6"/>
  <c r="M55" i="6"/>
  <c r="M47" i="6"/>
  <c r="M39" i="6"/>
  <c r="M31" i="6"/>
  <c r="M23" i="6"/>
  <c r="M15" i="6"/>
  <c r="M174" i="6"/>
  <c r="M166" i="6"/>
  <c r="M158" i="6"/>
  <c r="M150" i="6"/>
  <c r="M142" i="6"/>
  <c r="M134" i="6"/>
  <c r="M126" i="6"/>
  <c r="M118" i="6"/>
  <c r="M110" i="6"/>
  <c r="M94" i="6"/>
  <c r="M78" i="6"/>
  <c r="M101" i="6"/>
  <c r="M93" i="6"/>
  <c r="M85" i="6"/>
  <c r="M77" i="6"/>
  <c r="M69" i="6"/>
  <c r="M61" i="6"/>
  <c r="M53" i="6"/>
  <c r="M45" i="6"/>
  <c r="M37" i="6"/>
  <c r="M29" i="6"/>
  <c r="M21" i="6"/>
  <c r="M13" i="6"/>
  <c r="M172" i="6"/>
  <c r="M164" i="6"/>
  <c r="M156" i="6"/>
  <c r="M148" i="6"/>
  <c r="M140" i="6"/>
  <c r="M132" i="6"/>
  <c r="M124" i="6"/>
  <c r="M116" i="6"/>
  <c r="M180" i="6"/>
  <c r="O180" i="6" s="1"/>
  <c r="P180" i="6" s="1"/>
  <c r="M100" i="6"/>
  <c r="M92" i="6"/>
  <c r="M84" i="6"/>
  <c r="M76" i="6"/>
  <c r="M68" i="6"/>
  <c r="M60" i="6"/>
  <c r="M52" i="6"/>
  <c r="M44" i="6"/>
  <c r="M36" i="6"/>
  <c r="M28" i="6"/>
  <c r="M20" i="6"/>
  <c r="M12" i="6"/>
  <c r="M171" i="6"/>
  <c r="M163" i="6"/>
  <c r="M155" i="6"/>
  <c r="M147" i="6"/>
  <c r="M139" i="6"/>
  <c r="M131" i="6"/>
  <c r="M123" i="6"/>
  <c r="M115" i="6"/>
  <c r="M99" i="6"/>
  <c r="M91" i="6"/>
  <c r="M83" i="6"/>
  <c r="M75" i="6"/>
  <c r="M67" i="6"/>
  <c r="M59" i="6"/>
  <c r="M51" i="6"/>
  <c r="O51" i="6" s="1"/>
  <c r="P51" i="6" s="1"/>
  <c r="M43" i="6"/>
  <c r="M35" i="6"/>
  <c r="M27" i="6"/>
  <c r="M19" i="6"/>
  <c r="M11" i="6"/>
  <c r="M170" i="6"/>
  <c r="M162" i="6"/>
  <c r="M154" i="6"/>
  <c r="O154" i="6" s="1"/>
  <c r="P154" i="6" s="1"/>
  <c r="M146" i="6"/>
  <c r="M138" i="6"/>
  <c r="M130" i="6"/>
  <c r="M122" i="6"/>
  <c r="M114" i="6"/>
  <c r="M90" i="6"/>
  <c r="M74" i="6"/>
  <c r="M66" i="6"/>
  <c r="M58" i="6"/>
  <c r="M50" i="6"/>
  <c r="M42" i="6"/>
  <c r="M34" i="6"/>
  <c r="M26" i="6"/>
  <c r="M18" i="6"/>
  <c r="M10" i="6"/>
  <c r="M169" i="6"/>
  <c r="M161" i="6"/>
  <c r="M153" i="6"/>
  <c r="M145" i="6"/>
  <c r="M137" i="6"/>
  <c r="M129" i="6"/>
  <c r="M121" i="6"/>
  <c r="M113" i="6"/>
  <c r="F191" i="7"/>
  <c r="O185" i="9"/>
  <c r="R106" i="9"/>
  <c r="G111" i="10" s="1"/>
  <c r="H191" i="7"/>
  <c r="H194" i="7" s="1"/>
  <c r="T180" i="9"/>
  <c r="R176" i="9"/>
  <c r="G181" i="10" s="1"/>
  <c r="T179" i="9"/>
  <c r="R183" i="9"/>
  <c r="L176" i="9"/>
  <c r="L185" i="9" s="1"/>
  <c r="L188" i="9" s="1"/>
  <c r="L192" i="9" s="1"/>
  <c r="L193" i="9" s="1"/>
  <c r="L195" i="9" s="1"/>
  <c r="F194" i="7"/>
  <c r="J191" i="8"/>
  <c r="J189" i="8"/>
  <c r="J192" i="8" s="1"/>
  <c r="F191" i="8"/>
  <c r="F189" i="8"/>
  <c r="F192" i="8" s="1"/>
  <c r="H191" i="8"/>
  <c r="H189" i="8"/>
  <c r="H192" i="8" s="1"/>
  <c r="F216" i="7"/>
  <c r="J191" i="7"/>
  <c r="J189" i="7"/>
  <c r="J192" i="7" s="1"/>
  <c r="M82" i="6"/>
  <c r="M81" i="6"/>
  <c r="O81" i="6" s="1"/>
  <c r="P81" i="6" s="1"/>
  <c r="M80" i="6"/>
  <c r="E106" i="6"/>
  <c r="G106" i="6"/>
  <c r="G183" i="6" s="1"/>
  <c r="G186" i="6" s="1"/>
  <c r="E176" i="6"/>
  <c r="I182" i="6" s="1"/>
  <c r="G176" i="6"/>
  <c r="O13" i="6"/>
  <c r="P13" i="6" s="1"/>
  <c r="O116" i="6"/>
  <c r="P116" i="6" s="1"/>
  <c r="O115" i="6"/>
  <c r="P115" i="6" s="1"/>
  <c r="O11" i="6"/>
  <c r="P11" i="6" s="1"/>
  <c r="O114" i="6"/>
  <c r="P114" i="6" s="1"/>
  <c r="O9" i="6"/>
  <c r="P9" i="6" s="1"/>
  <c r="O10" i="6"/>
  <c r="P10" i="6" s="1"/>
  <c r="O12" i="6"/>
  <c r="P12" i="6" s="1"/>
  <c r="O16" i="6"/>
  <c r="P16" i="6" s="1"/>
  <c r="O15" i="6"/>
  <c r="P15" i="6" s="1"/>
  <c r="O14" i="6"/>
  <c r="P14" i="6" s="1"/>
  <c r="O76" i="6"/>
  <c r="P76" i="6" s="1"/>
  <c r="O60" i="6"/>
  <c r="P60" i="6" s="1"/>
  <c r="O28" i="6"/>
  <c r="P28" i="6" s="1"/>
  <c r="O163" i="6"/>
  <c r="P163" i="6" s="1"/>
  <c r="O131" i="6"/>
  <c r="P131" i="6" s="1"/>
  <c r="O98" i="6"/>
  <c r="P98" i="6" s="1"/>
  <c r="O90" i="6"/>
  <c r="P90" i="6" s="1"/>
  <c r="O82" i="6"/>
  <c r="P82" i="6" s="1"/>
  <c r="O74" i="6"/>
  <c r="P74" i="6" s="1"/>
  <c r="O66" i="6"/>
  <c r="P66" i="6" s="1"/>
  <c r="O58" i="6"/>
  <c r="P58" i="6" s="1"/>
  <c r="O50" i="6"/>
  <c r="P50" i="6" s="1"/>
  <c r="O42" i="6"/>
  <c r="P42" i="6" s="1"/>
  <c r="O34" i="6"/>
  <c r="P34" i="6" s="1"/>
  <c r="O26" i="6"/>
  <c r="P26" i="6" s="1"/>
  <c r="O18" i="6"/>
  <c r="P18" i="6" s="1"/>
  <c r="O169" i="6"/>
  <c r="P169" i="6" s="1"/>
  <c r="O161" i="6"/>
  <c r="P161" i="6" s="1"/>
  <c r="O153" i="6"/>
  <c r="P153" i="6" s="1"/>
  <c r="O145" i="6"/>
  <c r="P145" i="6" s="1"/>
  <c r="O137" i="6"/>
  <c r="P137" i="6" s="1"/>
  <c r="O129" i="6"/>
  <c r="P129" i="6" s="1"/>
  <c r="O121" i="6"/>
  <c r="P121" i="6" s="1"/>
  <c r="O113" i="6"/>
  <c r="P113" i="6" s="1"/>
  <c r="O92" i="6"/>
  <c r="P92" i="6" s="1"/>
  <c r="O52" i="6"/>
  <c r="P52" i="6" s="1"/>
  <c r="O171" i="6"/>
  <c r="P171" i="6" s="1"/>
  <c r="O139" i="6"/>
  <c r="P139" i="6" s="1"/>
  <c r="O99" i="6"/>
  <c r="P99" i="6" s="1"/>
  <c r="O170" i="6"/>
  <c r="P170" i="6" s="1"/>
  <c r="O146" i="6"/>
  <c r="P146" i="6" s="1"/>
  <c r="O105" i="6"/>
  <c r="P105" i="6" s="1"/>
  <c r="O97" i="6"/>
  <c r="P97" i="6" s="1"/>
  <c r="O89" i="6"/>
  <c r="P89" i="6" s="1"/>
  <c r="O73" i="6"/>
  <c r="P73" i="6" s="1"/>
  <c r="O65" i="6"/>
  <c r="P65" i="6" s="1"/>
  <c r="O57" i="6"/>
  <c r="P57" i="6" s="1"/>
  <c r="O49" i="6"/>
  <c r="P49" i="6" s="1"/>
  <c r="O41" i="6"/>
  <c r="P41" i="6" s="1"/>
  <c r="O33" i="6"/>
  <c r="P33" i="6" s="1"/>
  <c r="O25" i="6"/>
  <c r="P25" i="6" s="1"/>
  <c r="O17" i="6"/>
  <c r="P17" i="6" s="1"/>
  <c r="O109" i="6"/>
  <c r="P109" i="6" s="1"/>
  <c r="O168" i="6"/>
  <c r="P168" i="6" s="1"/>
  <c r="O160" i="6"/>
  <c r="P160" i="6" s="1"/>
  <c r="O152" i="6"/>
  <c r="P152" i="6" s="1"/>
  <c r="O144" i="6"/>
  <c r="P144" i="6" s="1"/>
  <c r="O136" i="6"/>
  <c r="P136" i="6" s="1"/>
  <c r="O128" i="6"/>
  <c r="P128" i="6" s="1"/>
  <c r="O120" i="6"/>
  <c r="P120" i="6" s="1"/>
  <c r="O112" i="6"/>
  <c r="P112" i="6" s="1"/>
  <c r="O68" i="6"/>
  <c r="P68" i="6" s="1"/>
  <c r="O20" i="6"/>
  <c r="P20" i="6" s="1"/>
  <c r="O155" i="6"/>
  <c r="P155" i="6" s="1"/>
  <c r="O75" i="6"/>
  <c r="P75" i="6" s="1"/>
  <c r="O35" i="6"/>
  <c r="P35" i="6" s="1"/>
  <c r="O138" i="6"/>
  <c r="P138" i="6" s="1"/>
  <c r="O104" i="6"/>
  <c r="P104" i="6" s="1"/>
  <c r="O96" i="6"/>
  <c r="P96" i="6" s="1"/>
  <c r="O88" i="6"/>
  <c r="P88" i="6" s="1"/>
  <c r="O80" i="6"/>
  <c r="P80" i="6" s="1"/>
  <c r="O72" i="6"/>
  <c r="P72" i="6" s="1"/>
  <c r="O64" i="6"/>
  <c r="P64" i="6" s="1"/>
  <c r="O56" i="6"/>
  <c r="P56" i="6" s="1"/>
  <c r="O48" i="6"/>
  <c r="P48" i="6" s="1"/>
  <c r="O40" i="6"/>
  <c r="P40" i="6" s="1"/>
  <c r="O32" i="6"/>
  <c r="P32" i="6" s="1"/>
  <c r="O24" i="6"/>
  <c r="P24" i="6" s="1"/>
  <c r="O175" i="6"/>
  <c r="P175" i="6" s="1"/>
  <c r="O167" i="6"/>
  <c r="P167" i="6" s="1"/>
  <c r="O159" i="6"/>
  <c r="P159" i="6" s="1"/>
  <c r="O151" i="6"/>
  <c r="P151" i="6" s="1"/>
  <c r="O143" i="6"/>
  <c r="P143" i="6" s="1"/>
  <c r="O135" i="6"/>
  <c r="P135" i="6" s="1"/>
  <c r="O127" i="6"/>
  <c r="P127" i="6" s="1"/>
  <c r="O119" i="6"/>
  <c r="P119" i="6" s="1"/>
  <c r="O111" i="6"/>
  <c r="P111" i="6" s="1"/>
  <c r="O84" i="6"/>
  <c r="P84" i="6" s="1"/>
  <c r="O123" i="6"/>
  <c r="P123" i="6" s="1"/>
  <c r="O67" i="6"/>
  <c r="P67" i="6" s="1"/>
  <c r="O27" i="6"/>
  <c r="P27" i="6" s="1"/>
  <c r="O103" i="6"/>
  <c r="P103" i="6" s="1"/>
  <c r="O95" i="6"/>
  <c r="P95" i="6" s="1"/>
  <c r="O87" i="6"/>
  <c r="P87" i="6" s="1"/>
  <c r="O79" i="6"/>
  <c r="P79" i="6" s="1"/>
  <c r="O71" i="6"/>
  <c r="P71" i="6" s="1"/>
  <c r="O63" i="6"/>
  <c r="P63" i="6" s="1"/>
  <c r="O55" i="6"/>
  <c r="P55" i="6" s="1"/>
  <c r="O47" i="6"/>
  <c r="P47" i="6" s="1"/>
  <c r="O39" i="6"/>
  <c r="P39" i="6" s="1"/>
  <c r="O31" i="6"/>
  <c r="P31" i="6" s="1"/>
  <c r="O23" i="6"/>
  <c r="P23" i="6" s="1"/>
  <c r="O174" i="6"/>
  <c r="P174" i="6" s="1"/>
  <c r="O166" i="6"/>
  <c r="P166" i="6" s="1"/>
  <c r="O158" i="6"/>
  <c r="P158" i="6" s="1"/>
  <c r="O150" i="6"/>
  <c r="P150" i="6" s="1"/>
  <c r="O142" i="6"/>
  <c r="P142" i="6" s="1"/>
  <c r="O134" i="6"/>
  <c r="P134" i="6" s="1"/>
  <c r="O126" i="6"/>
  <c r="P126" i="6" s="1"/>
  <c r="O118" i="6"/>
  <c r="P118" i="6" s="1"/>
  <c r="O110" i="6"/>
  <c r="P110" i="6" s="1"/>
  <c r="O100" i="6"/>
  <c r="P100" i="6" s="1"/>
  <c r="O44" i="6"/>
  <c r="P44" i="6" s="1"/>
  <c r="O147" i="6"/>
  <c r="P147" i="6" s="1"/>
  <c r="O83" i="6"/>
  <c r="P83" i="6" s="1"/>
  <c r="O130" i="6"/>
  <c r="P130" i="6" s="1"/>
  <c r="O102" i="6"/>
  <c r="P102" i="6" s="1"/>
  <c r="O94" i="6"/>
  <c r="P94" i="6" s="1"/>
  <c r="O86" i="6"/>
  <c r="P86" i="6" s="1"/>
  <c r="O78" i="6"/>
  <c r="P78" i="6" s="1"/>
  <c r="O70" i="6"/>
  <c r="P70" i="6" s="1"/>
  <c r="O62" i="6"/>
  <c r="P62" i="6" s="1"/>
  <c r="O54" i="6"/>
  <c r="P54" i="6" s="1"/>
  <c r="O46" i="6"/>
  <c r="P46" i="6" s="1"/>
  <c r="O38" i="6"/>
  <c r="P38" i="6" s="1"/>
  <c r="O30" i="6"/>
  <c r="P30" i="6" s="1"/>
  <c r="O22" i="6"/>
  <c r="P22" i="6" s="1"/>
  <c r="O173" i="6"/>
  <c r="P173" i="6" s="1"/>
  <c r="O165" i="6"/>
  <c r="P165" i="6" s="1"/>
  <c r="O157" i="6"/>
  <c r="P157" i="6" s="1"/>
  <c r="O149" i="6"/>
  <c r="P149" i="6" s="1"/>
  <c r="O141" i="6"/>
  <c r="P141" i="6" s="1"/>
  <c r="O133" i="6"/>
  <c r="P133" i="6" s="1"/>
  <c r="O125" i="6"/>
  <c r="P125" i="6" s="1"/>
  <c r="O117" i="6"/>
  <c r="P117" i="6" s="1"/>
  <c r="O36" i="6"/>
  <c r="P36" i="6" s="1"/>
  <c r="O91" i="6"/>
  <c r="P91" i="6" s="1"/>
  <c r="O59" i="6"/>
  <c r="P59" i="6" s="1"/>
  <c r="O43" i="6"/>
  <c r="P43" i="6" s="1"/>
  <c r="O19" i="6"/>
  <c r="P19" i="6" s="1"/>
  <c r="O162" i="6"/>
  <c r="P162" i="6" s="1"/>
  <c r="O122" i="6"/>
  <c r="P122" i="6" s="1"/>
  <c r="O101" i="6"/>
  <c r="P101" i="6" s="1"/>
  <c r="O93" i="6"/>
  <c r="P93" i="6" s="1"/>
  <c r="O85" i="6"/>
  <c r="P85" i="6" s="1"/>
  <c r="O77" i="6"/>
  <c r="P77" i="6" s="1"/>
  <c r="O69" i="6"/>
  <c r="P69" i="6" s="1"/>
  <c r="O61" i="6"/>
  <c r="P61" i="6" s="1"/>
  <c r="O53" i="6"/>
  <c r="P53" i="6" s="1"/>
  <c r="O45" i="6"/>
  <c r="P45" i="6" s="1"/>
  <c r="O37" i="6"/>
  <c r="P37" i="6" s="1"/>
  <c r="O29" i="6"/>
  <c r="P29" i="6" s="1"/>
  <c r="O21" i="6"/>
  <c r="P21" i="6" s="1"/>
  <c r="O172" i="6"/>
  <c r="P172" i="6" s="1"/>
  <c r="O164" i="6"/>
  <c r="P164" i="6" s="1"/>
  <c r="O156" i="6"/>
  <c r="P156" i="6" s="1"/>
  <c r="O148" i="6"/>
  <c r="P148" i="6" s="1"/>
  <c r="O140" i="6"/>
  <c r="P140" i="6" s="1"/>
  <c r="O132" i="6"/>
  <c r="P132" i="6" s="1"/>
  <c r="O124" i="6"/>
  <c r="P124" i="6" s="1"/>
  <c r="E183" i="6"/>
  <c r="E186" i="6" s="1"/>
  <c r="I106" i="6"/>
  <c r="I176" i="6"/>
  <c r="H198" i="5"/>
  <c r="F198" i="5"/>
  <c r="J186" i="5"/>
  <c r="K186" i="5" s="1"/>
  <c r="I186" i="5"/>
  <c r="G186" i="5"/>
  <c r="J185" i="5"/>
  <c r="K185" i="5" s="1"/>
  <c r="I185" i="5"/>
  <c r="G185" i="5"/>
  <c r="J181" i="5"/>
  <c r="K181" i="5" s="1"/>
  <c r="I181" i="5"/>
  <c r="G181" i="5"/>
  <c r="J180" i="5"/>
  <c r="K180" i="5" s="1"/>
  <c r="I180" i="5"/>
  <c r="G180" i="5"/>
  <c r="J179" i="5"/>
  <c r="K179" i="5" s="1"/>
  <c r="I179" i="5"/>
  <c r="G179" i="5"/>
  <c r="J178" i="5"/>
  <c r="K178" i="5" s="1"/>
  <c r="I178" i="5"/>
  <c r="G178" i="5"/>
  <c r="J177" i="5"/>
  <c r="K177" i="5" s="1"/>
  <c r="I177" i="5"/>
  <c r="G177" i="5"/>
  <c r="J176" i="5"/>
  <c r="K176" i="5" s="1"/>
  <c r="I176" i="5"/>
  <c r="G176" i="5"/>
  <c r="J175" i="5"/>
  <c r="K175" i="5" s="1"/>
  <c r="I175" i="5"/>
  <c r="G175" i="5"/>
  <c r="J174" i="5"/>
  <c r="K174" i="5" s="1"/>
  <c r="I174" i="5"/>
  <c r="G174" i="5"/>
  <c r="J173" i="5"/>
  <c r="K173" i="5" s="1"/>
  <c r="I173" i="5"/>
  <c r="G173" i="5"/>
  <c r="J172" i="5"/>
  <c r="K172" i="5" s="1"/>
  <c r="I172" i="5"/>
  <c r="G172" i="5"/>
  <c r="J171" i="5"/>
  <c r="K171" i="5" s="1"/>
  <c r="I171" i="5"/>
  <c r="G171" i="5"/>
  <c r="J170" i="5"/>
  <c r="K170" i="5" s="1"/>
  <c r="I170" i="5"/>
  <c r="G170" i="5"/>
  <c r="J169" i="5"/>
  <c r="K169" i="5" s="1"/>
  <c r="I169" i="5"/>
  <c r="G169" i="5"/>
  <c r="J168" i="5"/>
  <c r="K168" i="5" s="1"/>
  <c r="I168" i="5"/>
  <c r="G168" i="5"/>
  <c r="J167" i="5"/>
  <c r="K167" i="5" s="1"/>
  <c r="I167" i="5"/>
  <c r="G167" i="5"/>
  <c r="J166" i="5"/>
  <c r="K166" i="5" s="1"/>
  <c r="I166" i="5"/>
  <c r="G166" i="5"/>
  <c r="J165" i="5"/>
  <c r="K165" i="5" s="1"/>
  <c r="I165" i="5"/>
  <c r="G165" i="5"/>
  <c r="J164" i="5"/>
  <c r="K164" i="5" s="1"/>
  <c r="I164" i="5"/>
  <c r="G164" i="5"/>
  <c r="J163" i="5"/>
  <c r="K163" i="5" s="1"/>
  <c r="I163" i="5"/>
  <c r="G163" i="5"/>
  <c r="J162" i="5"/>
  <c r="K162" i="5" s="1"/>
  <c r="I162" i="5"/>
  <c r="G162" i="5"/>
  <c r="J161" i="5"/>
  <c r="K161" i="5" s="1"/>
  <c r="I161" i="5"/>
  <c r="G161" i="5"/>
  <c r="J160" i="5"/>
  <c r="K160" i="5" s="1"/>
  <c r="I160" i="5"/>
  <c r="G160" i="5"/>
  <c r="J159" i="5"/>
  <c r="K159" i="5" s="1"/>
  <c r="I159" i="5"/>
  <c r="G159" i="5"/>
  <c r="J158" i="5"/>
  <c r="K158" i="5" s="1"/>
  <c r="I158" i="5"/>
  <c r="G158" i="5"/>
  <c r="J157" i="5"/>
  <c r="K157" i="5" s="1"/>
  <c r="I157" i="5"/>
  <c r="G157" i="5"/>
  <c r="J156" i="5"/>
  <c r="K156" i="5" s="1"/>
  <c r="I156" i="5"/>
  <c r="G156" i="5"/>
  <c r="J155" i="5"/>
  <c r="K155" i="5" s="1"/>
  <c r="I155" i="5"/>
  <c r="G155" i="5"/>
  <c r="J154" i="5"/>
  <c r="K154" i="5" s="1"/>
  <c r="I154" i="5"/>
  <c r="G154" i="5"/>
  <c r="J153" i="5"/>
  <c r="K153" i="5" s="1"/>
  <c r="I153" i="5"/>
  <c r="G153" i="5"/>
  <c r="J152" i="5"/>
  <c r="K152" i="5" s="1"/>
  <c r="I152" i="5"/>
  <c r="G152" i="5"/>
  <c r="J151" i="5"/>
  <c r="K151" i="5" s="1"/>
  <c r="I151" i="5"/>
  <c r="G151" i="5"/>
  <c r="J150" i="5"/>
  <c r="K150" i="5" s="1"/>
  <c r="I150" i="5"/>
  <c r="G150" i="5"/>
  <c r="J149" i="5"/>
  <c r="K149" i="5" s="1"/>
  <c r="I149" i="5"/>
  <c r="G149" i="5"/>
  <c r="J148" i="5"/>
  <c r="K148" i="5" s="1"/>
  <c r="I148" i="5"/>
  <c r="G148" i="5"/>
  <c r="J147" i="5"/>
  <c r="K147" i="5" s="1"/>
  <c r="I147" i="5"/>
  <c r="G147" i="5"/>
  <c r="J146" i="5"/>
  <c r="K146" i="5" s="1"/>
  <c r="I146" i="5"/>
  <c r="G146" i="5"/>
  <c r="J145" i="5"/>
  <c r="K145" i="5" s="1"/>
  <c r="I145" i="5"/>
  <c r="G145" i="5"/>
  <c r="J144" i="5"/>
  <c r="K144" i="5" s="1"/>
  <c r="I144" i="5"/>
  <c r="G144" i="5"/>
  <c r="J143" i="5"/>
  <c r="K143" i="5" s="1"/>
  <c r="I143" i="5"/>
  <c r="G143" i="5"/>
  <c r="J142" i="5"/>
  <c r="K142" i="5" s="1"/>
  <c r="I142" i="5"/>
  <c r="G142" i="5"/>
  <c r="J141" i="5"/>
  <c r="K141" i="5" s="1"/>
  <c r="I141" i="5"/>
  <c r="G141" i="5"/>
  <c r="J140" i="5"/>
  <c r="K140" i="5" s="1"/>
  <c r="I140" i="5"/>
  <c r="G140" i="5"/>
  <c r="J139" i="5"/>
  <c r="K139" i="5" s="1"/>
  <c r="I139" i="5"/>
  <c r="G139" i="5"/>
  <c r="J138" i="5"/>
  <c r="K138" i="5" s="1"/>
  <c r="I138" i="5"/>
  <c r="G138" i="5"/>
  <c r="J137" i="5"/>
  <c r="K137" i="5" s="1"/>
  <c r="I137" i="5"/>
  <c r="G137" i="5"/>
  <c r="J136" i="5"/>
  <c r="K136" i="5" s="1"/>
  <c r="I136" i="5"/>
  <c r="G136" i="5"/>
  <c r="J135" i="5"/>
  <c r="K135" i="5" s="1"/>
  <c r="I135" i="5"/>
  <c r="G135" i="5"/>
  <c r="J134" i="5"/>
  <c r="K134" i="5" s="1"/>
  <c r="I134" i="5"/>
  <c r="G134" i="5"/>
  <c r="J133" i="5"/>
  <c r="K133" i="5" s="1"/>
  <c r="I133" i="5"/>
  <c r="G133" i="5"/>
  <c r="J132" i="5"/>
  <c r="K132" i="5" s="1"/>
  <c r="I132" i="5"/>
  <c r="G132" i="5"/>
  <c r="J131" i="5"/>
  <c r="K131" i="5" s="1"/>
  <c r="I131" i="5"/>
  <c r="G131" i="5"/>
  <c r="J130" i="5"/>
  <c r="K130" i="5" s="1"/>
  <c r="I130" i="5"/>
  <c r="G130" i="5"/>
  <c r="J129" i="5"/>
  <c r="K129" i="5" s="1"/>
  <c r="I129" i="5"/>
  <c r="G129" i="5"/>
  <c r="J128" i="5"/>
  <c r="K128" i="5" s="1"/>
  <c r="I128" i="5"/>
  <c r="G128" i="5"/>
  <c r="J127" i="5"/>
  <c r="K127" i="5" s="1"/>
  <c r="I127" i="5"/>
  <c r="G127" i="5"/>
  <c r="J126" i="5"/>
  <c r="K126" i="5" s="1"/>
  <c r="I126" i="5"/>
  <c r="G126" i="5"/>
  <c r="J125" i="5"/>
  <c r="K125" i="5" s="1"/>
  <c r="I125" i="5"/>
  <c r="G125" i="5"/>
  <c r="J124" i="5"/>
  <c r="K124" i="5" s="1"/>
  <c r="I124" i="5"/>
  <c r="G124" i="5"/>
  <c r="J123" i="5"/>
  <c r="K123" i="5" s="1"/>
  <c r="I123" i="5"/>
  <c r="G123" i="5"/>
  <c r="J122" i="5"/>
  <c r="K122" i="5" s="1"/>
  <c r="I122" i="5"/>
  <c r="G122" i="5"/>
  <c r="J121" i="5"/>
  <c r="K121" i="5" s="1"/>
  <c r="I121" i="5"/>
  <c r="G121" i="5"/>
  <c r="J120" i="5"/>
  <c r="K120" i="5" s="1"/>
  <c r="I120" i="5"/>
  <c r="G120" i="5"/>
  <c r="J119" i="5"/>
  <c r="K119" i="5" s="1"/>
  <c r="I119" i="5"/>
  <c r="G119" i="5"/>
  <c r="J118" i="5"/>
  <c r="K118" i="5" s="1"/>
  <c r="I118" i="5"/>
  <c r="G118" i="5"/>
  <c r="J117" i="5"/>
  <c r="K117" i="5" s="1"/>
  <c r="I117" i="5"/>
  <c r="G117" i="5"/>
  <c r="J116" i="5"/>
  <c r="K116" i="5" s="1"/>
  <c r="I116" i="5"/>
  <c r="G116" i="5"/>
  <c r="J115" i="5"/>
  <c r="K115" i="5" s="1"/>
  <c r="I115" i="5"/>
  <c r="G115" i="5"/>
  <c r="J111" i="5"/>
  <c r="K111" i="5" s="1"/>
  <c r="I111" i="5"/>
  <c r="G111" i="5"/>
  <c r="J110" i="5"/>
  <c r="K110" i="5" s="1"/>
  <c r="I110" i="5"/>
  <c r="G110" i="5"/>
  <c r="J109" i="5"/>
  <c r="K109" i="5" s="1"/>
  <c r="I109" i="5"/>
  <c r="G109" i="5"/>
  <c r="J108" i="5"/>
  <c r="K108" i="5" s="1"/>
  <c r="I108" i="5"/>
  <c r="G108" i="5"/>
  <c r="J107" i="5"/>
  <c r="K107" i="5" s="1"/>
  <c r="I107" i="5"/>
  <c r="G107" i="5"/>
  <c r="J106" i="5"/>
  <c r="K106" i="5" s="1"/>
  <c r="I106" i="5"/>
  <c r="G106" i="5"/>
  <c r="J105" i="5"/>
  <c r="K105" i="5" s="1"/>
  <c r="I105" i="5"/>
  <c r="G105" i="5"/>
  <c r="J104" i="5"/>
  <c r="K104" i="5" s="1"/>
  <c r="I104" i="5"/>
  <c r="G104" i="5"/>
  <c r="J103" i="5"/>
  <c r="K103" i="5" s="1"/>
  <c r="I103" i="5"/>
  <c r="G103" i="5"/>
  <c r="J102" i="5"/>
  <c r="K102" i="5" s="1"/>
  <c r="I102" i="5"/>
  <c r="G102" i="5"/>
  <c r="J101" i="5"/>
  <c r="K101" i="5" s="1"/>
  <c r="I101" i="5"/>
  <c r="G101" i="5"/>
  <c r="J100" i="5"/>
  <c r="K100" i="5" s="1"/>
  <c r="I100" i="5"/>
  <c r="G100" i="5"/>
  <c r="J99" i="5"/>
  <c r="K99" i="5" s="1"/>
  <c r="I99" i="5"/>
  <c r="G99" i="5"/>
  <c r="J98" i="5"/>
  <c r="K98" i="5" s="1"/>
  <c r="I98" i="5"/>
  <c r="G98" i="5"/>
  <c r="J97" i="5"/>
  <c r="K97" i="5" s="1"/>
  <c r="I97" i="5"/>
  <c r="G97" i="5"/>
  <c r="J96" i="5"/>
  <c r="K96" i="5" s="1"/>
  <c r="I96" i="5"/>
  <c r="G96" i="5"/>
  <c r="J95" i="5"/>
  <c r="K95" i="5" s="1"/>
  <c r="I95" i="5"/>
  <c r="G95" i="5"/>
  <c r="J94" i="5"/>
  <c r="K94" i="5" s="1"/>
  <c r="I94" i="5"/>
  <c r="G94" i="5"/>
  <c r="J93" i="5"/>
  <c r="K93" i="5" s="1"/>
  <c r="I93" i="5"/>
  <c r="J92" i="5"/>
  <c r="K92" i="5" s="1"/>
  <c r="I92" i="5"/>
  <c r="G92" i="5"/>
  <c r="J91" i="5"/>
  <c r="K91" i="5" s="1"/>
  <c r="I91" i="5"/>
  <c r="G91" i="5"/>
  <c r="J90" i="5"/>
  <c r="K90" i="5" s="1"/>
  <c r="I90" i="5"/>
  <c r="G90" i="5"/>
  <c r="J89" i="5"/>
  <c r="K89" i="5" s="1"/>
  <c r="I89" i="5"/>
  <c r="G89" i="5"/>
  <c r="J88" i="5"/>
  <c r="K88" i="5" s="1"/>
  <c r="I88" i="5"/>
  <c r="G88" i="5"/>
  <c r="J87" i="5"/>
  <c r="K87" i="5" s="1"/>
  <c r="I87" i="5"/>
  <c r="G87" i="5"/>
  <c r="J86" i="5"/>
  <c r="K86" i="5" s="1"/>
  <c r="I86" i="5"/>
  <c r="G86" i="5"/>
  <c r="J85" i="5"/>
  <c r="K85" i="5" s="1"/>
  <c r="I85" i="5"/>
  <c r="G85" i="5"/>
  <c r="J84" i="5"/>
  <c r="K84" i="5" s="1"/>
  <c r="I84" i="5"/>
  <c r="G84" i="5"/>
  <c r="J83" i="5"/>
  <c r="K83" i="5" s="1"/>
  <c r="I83" i="5"/>
  <c r="G83" i="5"/>
  <c r="J82" i="5"/>
  <c r="K82" i="5" s="1"/>
  <c r="I82" i="5"/>
  <c r="G82" i="5"/>
  <c r="J81" i="5"/>
  <c r="K81" i="5" s="1"/>
  <c r="I81" i="5"/>
  <c r="G81" i="5"/>
  <c r="J80" i="5"/>
  <c r="K80" i="5" s="1"/>
  <c r="I80" i="5"/>
  <c r="G80" i="5"/>
  <c r="J79" i="5"/>
  <c r="K79" i="5" s="1"/>
  <c r="I79" i="5"/>
  <c r="G79" i="5"/>
  <c r="J78" i="5"/>
  <c r="K78" i="5" s="1"/>
  <c r="I78" i="5"/>
  <c r="G78" i="5"/>
  <c r="J77" i="5"/>
  <c r="K77" i="5" s="1"/>
  <c r="I77" i="5"/>
  <c r="G77" i="5"/>
  <c r="J76" i="5"/>
  <c r="K76" i="5" s="1"/>
  <c r="I76" i="5"/>
  <c r="G76" i="5"/>
  <c r="J75" i="5"/>
  <c r="K75" i="5" s="1"/>
  <c r="I75" i="5"/>
  <c r="G75" i="5"/>
  <c r="J74" i="5"/>
  <c r="K74" i="5" s="1"/>
  <c r="I74" i="5"/>
  <c r="G74" i="5"/>
  <c r="J73" i="5"/>
  <c r="K73" i="5" s="1"/>
  <c r="I73" i="5"/>
  <c r="G73" i="5"/>
  <c r="J72" i="5"/>
  <c r="K72" i="5" s="1"/>
  <c r="I72" i="5"/>
  <c r="G72" i="5"/>
  <c r="J71" i="5"/>
  <c r="K71" i="5" s="1"/>
  <c r="I71" i="5"/>
  <c r="G71" i="5"/>
  <c r="J70" i="5"/>
  <c r="K70" i="5" s="1"/>
  <c r="I70" i="5"/>
  <c r="G70" i="5"/>
  <c r="J69" i="5"/>
  <c r="K69" i="5" s="1"/>
  <c r="I69" i="5"/>
  <c r="G69" i="5"/>
  <c r="J68" i="5"/>
  <c r="K68" i="5" s="1"/>
  <c r="I68" i="5"/>
  <c r="G68" i="5"/>
  <c r="J67" i="5"/>
  <c r="K67" i="5" s="1"/>
  <c r="I67" i="5"/>
  <c r="G67" i="5"/>
  <c r="J66" i="5"/>
  <c r="K66" i="5" s="1"/>
  <c r="I66" i="5"/>
  <c r="G66" i="5"/>
  <c r="J65" i="5"/>
  <c r="K65" i="5" s="1"/>
  <c r="I65" i="5"/>
  <c r="G65" i="5"/>
  <c r="J64" i="5"/>
  <c r="K64" i="5" s="1"/>
  <c r="I64" i="5"/>
  <c r="G64" i="5"/>
  <c r="J63" i="5"/>
  <c r="K63" i="5" s="1"/>
  <c r="I63" i="5"/>
  <c r="G63" i="5"/>
  <c r="J62" i="5"/>
  <c r="K62" i="5" s="1"/>
  <c r="I62" i="5"/>
  <c r="G62" i="5"/>
  <c r="J61" i="5"/>
  <c r="K61" i="5" s="1"/>
  <c r="I61" i="5"/>
  <c r="G61" i="5"/>
  <c r="J60" i="5"/>
  <c r="K60" i="5" s="1"/>
  <c r="I60" i="5"/>
  <c r="G60" i="5"/>
  <c r="J59" i="5"/>
  <c r="K59" i="5" s="1"/>
  <c r="I59" i="5"/>
  <c r="G59" i="5"/>
  <c r="J58" i="5"/>
  <c r="K58" i="5" s="1"/>
  <c r="I58" i="5"/>
  <c r="G58" i="5"/>
  <c r="J57" i="5"/>
  <c r="K57" i="5" s="1"/>
  <c r="I57" i="5"/>
  <c r="G57" i="5"/>
  <c r="J56" i="5"/>
  <c r="K56" i="5" s="1"/>
  <c r="I56" i="5"/>
  <c r="G56" i="5"/>
  <c r="J55" i="5"/>
  <c r="K55" i="5" s="1"/>
  <c r="I55" i="5"/>
  <c r="G55" i="5"/>
  <c r="J54" i="5"/>
  <c r="K54" i="5" s="1"/>
  <c r="I54" i="5"/>
  <c r="G54" i="5"/>
  <c r="J53" i="5"/>
  <c r="K53" i="5" s="1"/>
  <c r="I53" i="5"/>
  <c r="G53" i="5"/>
  <c r="J52" i="5"/>
  <c r="K52" i="5" s="1"/>
  <c r="I52" i="5"/>
  <c r="G52" i="5"/>
  <c r="J51" i="5"/>
  <c r="K51" i="5" s="1"/>
  <c r="I51" i="5"/>
  <c r="G51" i="5"/>
  <c r="J50" i="5"/>
  <c r="K50" i="5" s="1"/>
  <c r="I50" i="5"/>
  <c r="G50" i="5"/>
  <c r="J49" i="5"/>
  <c r="K49" i="5" s="1"/>
  <c r="I49" i="5"/>
  <c r="G49" i="5"/>
  <c r="J48" i="5"/>
  <c r="K48" i="5" s="1"/>
  <c r="I48" i="5"/>
  <c r="G48" i="5"/>
  <c r="J47" i="5"/>
  <c r="K47" i="5" s="1"/>
  <c r="I47" i="5"/>
  <c r="G47" i="5"/>
  <c r="J46" i="5"/>
  <c r="K46" i="5" s="1"/>
  <c r="I46" i="5"/>
  <c r="G46" i="5"/>
  <c r="J45" i="5"/>
  <c r="K45" i="5" s="1"/>
  <c r="I45" i="5"/>
  <c r="G45" i="5"/>
  <c r="J44" i="5"/>
  <c r="K44" i="5" s="1"/>
  <c r="I44" i="5"/>
  <c r="G44" i="5"/>
  <c r="J43" i="5"/>
  <c r="K43" i="5" s="1"/>
  <c r="I43" i="5"/>
  <c r="G43" i="5"/>
  <c r="J42" i="5"/>
  <c r="K42" i="5" s="1"/>
  <c r="I42" i="5"/>
  <c r="G42" i="5"/>
  <c r="J41" i="5"/>
  <c r="K41" i="5" s="1"/>
  <c r="I41" i="5"/>
  <c r="G41" i="5"/>
  <c r="J40" i="5"/>
  <c r="K40" i="5" s="1"/>
  <c r="I40" i="5"/>
  <c r="G40" i="5"/>
  <c r="J39" i="5"/>
  <c r="K39" i="5" s="1"/>
  <c r="I39" i="5"/>
  <c r="G39" i="5"/>
  <c r="J38" i="5"/>
  <c r="K38" i="5" s="1"/>
  <c r="I38" i="5"/>
  <c r="G38" i="5"/>
  <c r="J37" i="5"/>
  <c r="K37" i="5" s="1"/>
  <c r="I37" i="5"/>
  <c r="G37" i="5"/>
  <c r="J36" i="5"/>
  <c r="K36" i="5" s="1"/>
  <c r="I36" i="5"/>
  <c r="G36" i="5"/>
  <c r="J35" i="5"/>
  <c r="K35" i="5" s="1"/>
  <c r="I35" i="5"/>
  <c r="G35" i="5"/>
  <c r="J34" i="5"/>
  <c r="K34" i="5" s="1"/>
  <c r="I34" i="5"/>
  <c r="G34" i="5"/>
  <c r="J33" i="5"/>
  <c r="K33" i="5" s="1"/>
  <c r="I33" i="5"/>
  <c r="G33" i="5"/>
  <c r="J32" i="5"/>
  <c r="K32" i="5" s="1"/>
  <c r="I32" i="5"/>
  <c r="G32" i="5"/>
  <c r="J31" i="5"/>
  <c r="K31" i="5" s="1"/>
  <c r="I31" i="5"/>
  <c r="G31" i="5"/>
  <c r="J30" i="5"/>
  <c r="K30" i="5" s="1"/>
  <c r="I30" i="5"/>
  <c r="G30" i="5"/>
  <c r="J29" i="5"/>
  <c r="K29" i="5" s="1"/>
  <c r="I29" i="5"/>
  <c r="G29" i="5"/>
  <c r="J28" i="5"/>
  <c r="K28" i="5" s="1"/>
  <c r="I28" i="5"/>
  <c r="G28" i="5"/>
  <c r="J27" i="5"/>
  <c r="K27" i="5" s="1"/>
  <c r="I27" i="5"/>
  <c r="G27" i="5"/>
  <c r="J26" i="5"/>
  <c r="K26" i="5" s="1"/>
  <c r="I26" i="5"/>
  <c r="G26" i="5"/>
  <c r="J25" i="5"/>
  <c r="K25" i="5" s="1"/>
  <c r="I25" i="5"/>
  <c r="G25" i="5"/>
  <c r="J24" i="5"/>
  <c r="K24" i="5" s="1"/>
  <c r="I24" i="5"/>
  <c r="G24" i="5"/>
  <c r="J23" i="5"/>
  <c r="K23" i="5" s="1"/>
  <c r="I23" i="5"/>
  <c r="G23" i="5"/>
  <c r="J22" i="5"/>
  <c r="K22" i="5" s="1"/>
  <c r="I22" i="5"/>
  <c r="G22" i="5"/>
  <c r="J21" i="5"/>
  <c r="K21" i="5" s="1"/>
  <c r="I21" i="5"/>
  <c r="G21" i="5"/>
  <c r="J20" i="5"/>
  <c r="K20" i="5" s="1"/>
  <c r="I20" i="5"/>
  <c r="G20" i="5"/>
  <c r="J19" i="5"/>
  <c r="K19" i="5" s="1"/>
  <c r="I19" i="5"/>
  <c r="G19" i="5"/>
  <c r="J18" i="5"/>
  <c r="K18" i="5" s="1"/>
  <c r="I18" i="5"/>
  <c r="G18" i="5"/>
  <c r="J17" i="5"/>
  <c r="K17" i="5" s="1"/>
  <c r="I17" i="5"/>
  <c r="G17" i="5"/>
  <c r="J16" i="5"/>
  <c r="K16" i="5" s="1"/>
  <c r="I16" i="5"/>
  <c r="G16" i="5"/>
  <c r="B16" i="5"/>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5" i="5" s="1"/>
  <c r="B186" i="5" s="1"/>
  <c r="B187" i="5" s="1"/>
  <c r="B188" i="5" s="1"/>
  <c r="J15" i="5"/>
  <c r="K15" i="5" s="1"/>
  <c r="I15" i="5"/>
  <c r="G15" i="5"/>
  <c r="O188" i="9" l="1"/>
  <c r="O192" i="9" s="1"/>
  <c r="O193" i="9" s="1"/>
  <c r="O195" i="9" s="1"/>
  <c r="I188" i="9"/>
  <c r="I192" i="9" s="1"/>
  <c r="I193" i="9" s="1"/>
  <c r="I195" i="9" s="1"/>
  <c r="M4" i="9"/>
  <c r="Q185" i="9"/>
  <c r="G111" i="11"/>
  <c r="N192" i="9"/>
  <c r="N193" i="9" s="1"/>
  <c r="N195" i="9" s="1"/>
  <c r="R186" i="9"/>
  <c r="G188" i="10"/>
  <c r="Q186" i="9"/>
  <c r="G188" i="11"/>
  <c r="H195" i="9"/>
  <c r="T182" i="6"/>
  <c r="U182" i="6" s="1"/>
  <c r="V182" i="6" s="1"/>
  <c r="L182" i="6"/>
  <c r="K182" i="6"/>
  <c r="R185" i="9"/>
  <c r="T183" i="9"/>
  <c r="F182" i="5"/>
  <c r="H194" i="8"/>
  <c r="J194" i="8"/>
  <c r="H182" i="5"/>
  <c r="J188" i="5" s="1"/>
  <c r="F112" i="5"/>
  <c r="H112" i="5"/>
  <c r="F194" i="8"/>
  <c r="J194" i="7"/>
  <c r="F217" i="7"/>
  <c r="F219" i="7" s="1"/>
  <c r="H216" i="7"/>
  <c r="G185" i="6"/>
  <c r="G188" i="6" s="1"/>
  <c r="G189" i="6" s="1"/>
  <c r="G190" i="6" s="1"/>
  <c r="G192" i="6" s="1"/>
  <c r="E185" i="6"/>
  <c r="E188" i="6" s="1"/>
  <c r="E4" i="6" s="1"/>
  <c r="I185" i="6"/>
  <c r="I181" i="6"/>
  <c r="F189" i="5"/>
  <c r="F192" i="5" s="1"/>
  <c r="J112" i="5"/>
  <c r="J182" i="5"/>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80" i="1" s="1"/>
  <c r="B181" i="1" s="1"/>
  <c r="B182" i="1" s="1"/>
  <c r="B183" i="1" s="1"/>
  <c r="E191" i="10" l="1"/>
  <c r="E191" i="11"/>
  <c r="T190" i="9"/>
  <c r="V190" i="9" s="1"/>
  <c r="G4" i="9"/>
  <c r="R188" i="9"/>
  <c r="R192" i="9" s="1"/>
  <c r="E190" i="10"/>
  <c r="T186" i="9"/>
  <c r="Q188" i="9"/>
  <c r="E190" i="11"/>
  <c r="T185" i="9"/>
  <c r="I183" i="6"/>
  <c r="I186" i="6" s="1"/>
  <c r="L181" i="6"/>
  <c r="K181" i="6"/>
  <c r="T181" i="6"/>
  <c r="U181" i="6" s="1"/>
  <c r="V181" i="6" s="1"/>
  <c r="M182" i="6"/>
  <c r="O182" i="6" s="1"/>
  <c r="P182" i="6" s="1"/>
  <c r="H217" i="8"/>
  <c r="H218" i="8" s="1"/>
  <c r="H220" i="8" s="1"/>
  <c r="F191" i="5"/>
  <c r="F194" i="5" s="1"/>
  <c r="J217" i="8"/>
  <c r="J218" i="8" s="1"/>
  <c r="H189" i="5"/>
  <c r="H192" i="5" s="1"/>
  <c r="H191" i="5"/>
  <c r="F217" i="8"/>
  <c r="F218" i="8" s="1"/>
  <c r="F220" i="8" s="1"/>
  <c r="J216" i="7"/>
  <c r="H217" i="7"/>
  <c r="H219" i="7" s="1"/>
  <c r="I188" i="6"/>
  <c r="L188" i="6" s="1"/>
  <c r="G4" i="6"/>
  <c r="E189" i="6"/>
  <c r="E190" i="6" s="1"/>
  <c r="E192" i="6" s="1"/>
  <c r="J191" i="5"/>
  <c r="J189" i="5"/>
  <c r="J192" i="5" s="1"/>
  <c r="V195" i="9" l="1"/>
  <c r="E194" i="10"/>
  <c r="Q192" i="9"/>
  <c r="E194" i="11" s="1"/>
  <c r="E193" i="11"/>
  <c r="P4" i="9"/>
  <c r="Q193" i="9"/>
  <c r="E193" i="10"/>
  <c r="T198" i="9"/>
  <c r="M181" i="6"/>
  <c r="O181" i="6" s="1"/>
  <c r="P181" i="6" s="1"/>
  <c r="T188" i="9"/>
  <c r="V188" i="9" s="1"/>
  <c r="I189" i="6"/>
  <c r="I190" i="6" s="1"/>
  <c r="I192" i="6" s="1"/>
  <c r="U188" i="9"/>
  <c r="R193" i="9"/>
  <c r="E195" i="10" s="1"/>
  <c r="T192" i="9"/>
  <c r="J194" i="5"/>
  <c r="J216" i="5" s="1"/>
  <c r="F216" i="5"/>
  <c r="F217" i="5" s="1"/>
  <c r="F219" i="5" s="1"/>
  <c r="J220" i="8"/>
  <c r="H194" i="5"/>
  <c r="H216" i="5" s="1"/>
  <c r="H217" i="5" s="1"/>
  <c r="H219" i="5" s="1"/>
  <c r="J217" i="7"/>
  <c r="J219" i="7" s="1"/>
  <c r="I4" i="6"/>
  <c r="Q195" i="9" l="1"/>
  <c r="E197" i="11" s="1"/>
  <c r="E195" i="11"/>
  <c r="R195" i="9"/>
  <c r="T193" i="9"/>
  <c r="J217" i="5"/>
  <c r="J219" i="5" s="1"/>
  <c r="T195" i="9" l="1"/>
  <c r="E197" i="10"/>
  <c r="H193" i="1" l="1"/>
  <c r="F193" i="1"/>
  <c r="F183" i="1" l="1"/>
  <c r="H183" i="1"/>
  <c r="H182" i="1"/>
  <c r="H184" i="1" s="1"/>
  <c r="H187" i="1" s="1"/>
  <c r="H189" i="1" s="1"/>
  <c r="J182" i="1"/>
  <c r="J184" i="1" s="1"/>
  <c r="J183" i="1" l="1"/>
  <c r="J187" i="1" l="1"/>
  <c r="J189" i="1" s="1"/>
  <c r="H5" i="1"/>
  <c r="W188" i="9" l="1"/>
  <c r="W192" i="9" s="1"/>
  <c r="F5" i="1"/>
  <c r="J5" i="1"/>
</calcChain>
</file>

<file path=xl/sharedStrings.xml><?xml version="1.0" encoding="utf-8"?>
<sst xmlns="http://schemas.openxmlformats.org/spreadsheetml/2006/main" count="3509" uniqueCount="264">
  <si>
    <t>PRESUPUESTOS CONSTRUCCION REDES DE DISTRIBUCION</t>
  </si>
  <si>
    <t>UNIDAD DE NEGOCIO GUAYAS LOS RIOS</t>
  </si>
  <si>
    <t>No.</t>
  </si>
  <si>
    <t xml:space="preserve">D E S C R I P C I O N        </t>
  </si>
  <si>
    <t>UNIDAD</t>
  </si>
  <si>
    <t>PRECIOS UNITARIOS</t>
  </si>
  <si>
    <t xml:space="preserve">CANTIDAD </t>
  </si>
  <si>
    <t>COSTO ($)</t>
  </si>
  <si>
    <t>A</t>
  </si>
  <si>
    <t>MATERIALES</t>
  </si>
  <si>
    <t>BLOQUE DE HORMIGON PARA ANCLA, CON AGUJERO DE 20MM, diametro de la base 400mm, altura de la parte cuilindrica 100mm, altura de la parte tronco conica 100mm, diametro de la base superior 150mm</t>
  </si>
  <si>
    <t>u</t>
  </si>
  <si>
    <t>Brazo de acero galvanizado, tubular, para tensor farol, 51 mm (2") de diám. x 1500 mm (59") de long., con accesorios de fijación</t>
  </si>
  <si>
    <t xml:space="preserve">Retensión preformada para cable de acero galvanizado de 9,5mm (3/8") </t>
  </si>
  <si>
    <t xml:space="preserve">Varilla de ancla de acero galvanizada, tuerca y arandela 16x1800 mm (5/8"x71") </t>
  </si>
  <si>
    <t xml:space="preserve">Guardacabo de acero galvanizado, para cable de acero 9,51mm (3/8") </t>
  </si>
  <si>
    <t xml:space="preserve">Abrazadera de acero galvanizado, pletina (3 pernos, 38 x 6 x 160 reforzada para montaje de transformador </t>
  </si>
  <si>
    <t>Abrazadera de acero galvanizado, pletina, simple (3 pernos), 38 x 4 x 140 - 160 mm (1 1/2 x 11/64 x 5 1/2 - 6 1/2")</t>
  </si>
  <si>
    <t>Abrazadera de acero galvanizado, pletina, simple (3 pernos), 38 x 4 x 160 - 190 mm (1 1/ 2 x 11/4 x 6 1/2 - 7 1/2")</t>
  </si>
  <si>
    <t>Abrazadera de acero galvanizado, pletina, doble (4 pernos), 38 x 4 x 140 - 160 mm (1 1/2 x 11/64 x 5 1/2 - 6 1/2")</t>
  </si>
  <si>
    <t>Abrazadera de acero galvanizado, pletina, doble (4 pernos), 38 x 4 x 160 - 190 mm (1 1/2 x 11/64 x 6 1/2 - 7 1/2")</t>
  </si>
  <si>
    <t>Bastidor (rack) de acero galvanizado, 1 vía, 38 x 4 mm (1 1/2 x 11/64") con Base</t>
  </si>
  <si>
    <t>Cruceta de acero galvanizado, perfil “L”, universal, 75 x 75 x 6 x 1200 mm (2 61/64 x 2 61/64 x 1/4)</t>
  </si>
  <si>
    <t>Cruceta de acero galvanizado, universal, perfil “L” 75 x 75 x 6 x 2400 mm (2 61/64 x 261/64 x 1/4")</t>
  </si>
  <si>
    <t>Cruceta de acero galvanizado, universal, perfil “L” 75 x 75 x 6 x 4300 mm (2 61/64 x 261/64 x 1/4")</t>
  </si>
  <si>
    <t>Perno de ojo de acero galvanizado, 16 mm (5/8") de diám. x 254 mm (10") de long., con 4 tuercas, 2 arandelas planas y 2 de presión</t>
  </si>
  <si>
    <t>Perno espiga (pin) corto de acero galvanizado, 19 mm (3/4") de diám. x 300 mm (12") de long.(35mm Diametro de la rosca para enroscar el aislador pin)</t>
  </si>
  <si>
    <t>Perno espiga (pin) tope de poste simple de acero galvanizado, 19 mm (3/4") de diám. x 450 mm (18") de long., con accesorios de sujeción</t>
  </si>
  <si>
    <t>Perno espiga (pin) tope de poste doble de acero galvanizado, 19 mm (3/4") de diám. x 450 mm (18") de long., con accesorios de sujeción</t>
  </si>
  <si>
    <t>Perno máquina de acero galvanizado, 16 mm (5/8") de diám. x 51 mm (2") de long., con tuerca, arandela plana y de presión</t>
  </si>
  <si>
    <t>Perno espárrago o de rosca corrida de acero galvanizado, 16 mm (5/8") de diám. X 300 mm (12") de long., con 4 tuercas, 2 arandelas planas y 2 de presión</t>
  </si>
  <si>
    <t>Perno U de acero galvanizado, 16 mm (5/8") de diám. x 150 mm (6") de ancho dentro de la U, con 2 tuercas, 2 arandelas planas y 2 de presión</t>
  </si>
  <si>
    <t>Pie de amigo de acero, perfil "L" de 38x38x6x700mm</t>
  </si>
  <si>
    <t>Pie de amigo de acero galvanizado, perfil "L" de 38x38x6x1800mm</t>
  </si>
  <si>
    <t>Poste circular de hormigón armado de 10 m, 400 kg</t>
  </si>
  <si>
    <t>Poste circular de hormigón armado  de 12 m, 500 kg</t>
  </si>
  <si>
    <t>Poste circular de hormigón armado de 14 m, 500 kg</t>
  </si>
  <si>
    <t>Poste circular de hormigón armado 12 m, 2000 kg (autosoportante)</t>
  </si>
  <si>
    <t>Tuerca de ojo ovalado de acero galvanizado, para perno de 16 mm (5/8") de diám.</t>
  </si>
  <si>
    <t>Aislador tipo espiga (pin), de porcelana, clase ANSI 56-1, 25 kV</t>
  </si>
  <si>
    <t xml:space="preserve">Aislador tipo suspensión, polímero ANSI DS - 28 (550 mm) </t>
  </si>
  <si>
    <t>Aislador de retenida, de porcelana, clase ANSI 54-2</t>
  </si>
  <si>
    <t>Aislador tipo rollo, de porcelana, clase ANSI 53-2, 0,25 kV</t>
  </si>
  <si>
    <t>Varilla de armar preformada para conductor de Al # 2</t>
  </si>
  <si>
    <t>Varilla de armar preformada para conductor de Al # 1/0</t>
  </si>
  <si>
    <t>Varilla de armar preformada para conductor de Al # 2/0</t>
  </si>
  <si>
    <t>Retención preformada para conductor de Al. No. 1/0 AWG</t>
  </si>
  <si>
    <t>m</t>
  </si>
  <si>
    <t>Conductor desnudo sólido de Al, para ataduras, No. 4 AWG</t>
  </si>
  <si>
    <t>Conductor de aluminio desnudo  cableado ACSR  # 2</t>
  </si>
  <si>
    <t>Conductor de aluminio desnudo  cableado ACSR  # 1/0</t>
  </si>
  <si>
    <t>Conductor de aluminio desnudo  cableado ACSR  #  2/0</t>
  </si>
  <si>
    <t>Conductor de aluminio desnudo  cableado ACSR  #  3/0</t>
  </si>
  <si>
    <t>Conductor preensamblado de Al 2 x 50 + 1 x 50 mm2 (Similar a: 2 x 1/0 + 1 x 1/0 AWG)</t>
  </si>
  <si>
    <t>Grapa terminal apernada tipo pistola, de aleación de Al 4 - 3/0 Conductor ACSR</t>
  </si>
  <si>
    <t>PROTECTOR PLASTICO  PUNTA DE CABLE DE SECCION 50MM2 (#1/0*AWG)(PC50)</t>
  </si>
  <si>
    <t>Precinto plástico de 7 mm de ancho x 1,8 mm de esp. x 350 mm de long.</t>
  </si>
  <si>
    <t xml:space="preserve">Pararrayo clase distribución polimérico, óxido metálico 10kV, con desconectador </t>
  </si>
  <si>
    <t>Seccionador tipo abierto, clase 15 kV, 100 A</t>
  </si>
  <si>
    <t>Seccionador  tipo abierto, clase 15 kV, 100 A, con dispositivo rompearco</t>
  </si>
  <si>
    <t>Seccionador  tipo abierto, clase 15 kV, 200 A, con dispositivo rompearco</t>
  </si>
  <si>
    <t>Grapa de aleación de AL en caliente , derivación para línea en caliente, 2 a 4/0</t>
  </si>
  <si>
    <t>Conductor de Cu, aislado PVC 600V, Tipo THHN, No. 6 AWG, 7 hilos</t>
  </si>
  <si>
    <t>Conductor de Cu, aislado PVC 600V, Tipo THHN, No. 2/0 AWG, 19 hilos</t>
  </si>
  <si>
    <t>Cable de Cu, desnudo, cableado suave, 8 AWG, 7 hilos</t>
  </si>
  <si>
    <t>Cable de Cu, desnudo, cableado suave, 4 AWG, 7 hilos</t>
  </si>
  <si>
    <t>Tirafusible cabeza removible, tipo H, 5 A</t>
  </si>
  <si>
    <t>Tirafusible cabeza removible, tipo H, 8 A</t>
  </si>
  <si>
    <t>Tirafusible cabeza removible, tipo H, 10 A</t>
  </si>
  <si>
    <t>Tirafusible cabeza removible, tipo K, 15A</t>
  </si>
  <si>
    <t>Tirafusible cabeza removible, tipo K, 25A</t>
  </si>
  <si>
    <t>Tirafusible cabeza removible, tipo K, 30A</t>
  </si>
  <si>
    <t>Tirafusible cabeza removible, tipo K, 65A</t>
  </si>
  <si>
    <t>Conector dentado estanco, doble cuerpo, de 35 a 150 mm2 (2 AWG - 300 MCM) conductor principal y derivado</t>
  </si>
  <si>
    <t>Transformador monofásico autoprotegido 15 KVA, 13200 GRdY / 7620 V - 120 /240 V</t>
  </si>
  <si>
    <t>Transformador monofásico autoprotegido 25 KVA, 13200 GRdY / 7620 V - 120 /240 V</t>
  </si>
  <si>
    <t>Varilla para puesta a tierra tipo copperweld, 16 mm (5/8") de diám. x 1800 mm (71") de long.</t>
  </si>
  <si>
    <t>Varilla para puesta a tierra tipo copperweld, 16 mm (5/8") de diám. x 1800 mm (71") de long., de alta camada</t>
  </si>
  <si>
    <t>Conector de Cu de (5/8") , para sistemas de puesta a tierra</t>
  </si>
  <si>
    <t>Luminaria con lámpara de alta presión Na de 150W potencia constante, con brazo para montaje en poste, 240/120V, autocontrolada</t>
  </si>
  <si>
    <t>Conector dentado simple, principal 10 a 95 mm2 (6 - 3/0 AWG), deribado a 1,5 - 10 mm2 (16-6AWG)</t>
  </si>
  <si>
    <t xml:space="preserve">Portafusible áereo encapsulado, fusible neozed </t>
  </si>
  <si>
    <t>Cartucho fusible neozed 63 Amp</t>
  </si>
  <si>
    <t>Cable Antihurto de Al, AA-8000, cableado, 600 V, XLPE, 3x6 AWG, 7 hilos, chaqueta XLPE</t>
  </si>
  <si>
    <t>Caja de policarbonato para proteccion de medidor con Riel DIN 400x220x125 mm</t>
  </si>
  <si>
    <t>Interruptor Termomagnetico Riel DIM 63A 2 Polos</t>
  </si>
  <si>
    <t>Taco F6</t>
  </si>
  <si>
    <t>Tornillo T/P 1x8</t>
  </si>
  <si>
    <t>Clavo de acero de 1 1/2" con arandela, tipo HILTI</t>
  </si>
  <si>
    <t>Tubo 1/2" conduit  EMT para instalaciones electricas</t>
  </si>
  <si>
    <t xml:space="preserve">Conector EMT 1/2" </t>
  </si>
  <si>
    <t>Grapa EMT 1/2"</t>
  </si>
  <si>
    <t>Medidor electronico Bifasico con display, 2F-3h, kWh, kVARh, kW, clase 100, tipo bornera</t>
  </si>
  <si>
    <t>SUBTOTAL MATERIALES</t>
  </si>
  <si>
    <t>B</t>
  </si>
  <si>
    <t>MANO DE OBRA</t>
  </si>
  <si>
    <t>km</t>
  </si>
  <si>
    <t xml:space="preserve">DESBROCE ZONA  CON  POCA VEGETACIÓN </t>
  </si>
  <si>
    <t xml:space="preserve">APERTURA DE TROCHA ZONA CON ALTA VEGETACIÓN </t>
  </si>
  <si>
    <t xml:space="preserve">APERTURA DE TROCHA ZONA  CON  POCA VEGETACIÓN </t>
  </si>
  <si>
    <t>APERTURA DE FRANJA DE SERVIDUMBRE EN LINEAS DE DISTRIBUCION ZONA CON ALTA VEGETACIÓN (10 metros de ancho)</t>
  </si>
  <si>
    <t>APERTURA DE FRANJA DE SERVIDUMBRE EN LINEAS DE DISTRIBUCION ZONA CON POCA VEGETACIÓN (10 metros de ancho)</t>
  </si>
  <si>
    <t>EXCAVACION PARA POSTES TERRENO ROCOSO</t>
  </si>
  <si>
    <t>IZADO DE POSTES H.A. DE 9 a 12 M, CON GRUA</t>
  </si>
  <si>
    <t>IZADO DE POSTES H.A. DE 14 M, CON GRUA</t>
  </si>
  <si>
    <t>MONTAJE DE ANCLA PARA TENSOR</t>
  </si>
  <si>
    <t>INSTALACIÓN DE TENSORES TAD-OTS , A TIERRA SIMPLE    (INST. CABLE TENSOR Y ACCESORIOS) baja tensión</t>
  </si>
  <si>
    <t>INSTALACIÓN DE TENSORES TAT-OTS , A TIERRA SIMPLE    (INST. CABLE TENSOR Y ACCESORIOS) media tensión</t>
  </si>
  <si>
    <t>INSTALACIÓN DE TENSORES  OTD, A TIERRA DOBLE    (INST. CABLE TENSOR Y ACCESORIOS)</t>
  </si>
  <si>
    <t>INSTALACIÓN DE TENSORES  OFS, FAROL  SIMPLE    (INST. CABLE TENSOR Y ACCESORIOS) media o baja tensión</t>
  </si>
  <si>
    <t>INSTALACIÓN DE TENSORES  OFD, FAROL  DOBLE  (INST. CABLE TENSOR Y ACCESORIOS)</t>
  </si>
  <si>
    <t>INSTALACIÓN DE TENSORES  OPS, POSTE  A POSTE  SIMPLE (INST. CABLE TENSOR Y ACCESORIOS) baja tensión</t>
  </si>
  <si>
    <t>INSTALACIÓN DE TENSORES  OPS, POSTE  A POSTE  SIMPLE (INST. CABLE TENSOR Y ACCESORIOS) media tensión</t>
  </si>
  <si>
    <t>INSTALACIÓN DE TENSORES  OPD,  POSTE A POSTE DOBLE  (INST. CABLE TENSOR Y ACCESORIOS)</t>
  </si>
  <si>
    <t>INSTALACION DE ESTRUCTURA TIPO  1EP</t>
  </si>
  <si>
    <t>INSTALACION DE ESTRUCTURA TIPO 1ER</t>
  </si>
  <si>
    <t>INSTALACION DE ESTRUCTURA TIPO 1ED</t>
  </si>
  <si>
    <t>INSTALACION DE ESTRUCTURA RED PREENSAMBLADA TIPO  IPP3 (PASANTE O TANGENTE CON 3 CONDUCTORES)</t>
  </si>
  <si>
    <t>INSTALACION DE ESTRUCTURA RED PREENSAMBLADA TIPO IPR3 (RETENSIÓN O TERMINAL, CON 3 CONDUCTORES)</t>
  </si>
  <si>
    <t>INSTALACION DE ESTRUCTURA 1CP</t>
  </si>
  <si>
    <t>INSTALACION DE ESTRUCTURA 1CA</t>
  </si>
  <si>
    <t>INSTALACION DE ESTRUCTURA 1CR</t>
  </si>
  <si>
    <t>INSTALACION DE ESTRUCTURA 1CD</t>
  </si>
  <si>
    <t>INSTALACION DE ESTRUCTURA 1BA</t>
  </si>
  <si>
    <t>INSTALACION DE ESTRUCTURA 1BD</t>
  </si>
  <si>
    <t>INSTALACION DE ESTRUCTURA 1VR</t>
  </si>
  <si>
    <t>INSTALACION DE ESTRUCTURA TIPO 3CP</t>
  </si>
  <si>
    <t>INSTALACION DE ESTRUCTURA TIPO 3CA</t>
  </si>
  <si>
    <t>INSTALACION DE ESTRUCTURA TIPO 3CR</t>
  </si>
  <si>
    <t>INSTALACION DE ESTRUCTURA TIPO 3CD</t>
  </si>
  <si>
    <t>INSTALACION DE ESTRUCTURA TIPO 3VP</t>
  </si>
  <si>
    <t>INSTALACION DE ESTRUCTURA TIPO 3VA</t>
  </si>
  <si>
    <t>INSTALACION DE ESTRUCTURA TIPO 3VR</t>
  </si>
  <si>
    <t>INSTALACION DE ESTRUCTURA TIPO 3VD</t>
  </si>
  <si>
    <t>INSTALACION DE ESTRUCTURA TIPO 3SP</t>
  </si>
  <si>
    <t>INSTALACION DE ESTRUCTURA TIPO 3SA</t>
  </si>
  <si>
    <t>INSTALACION DE ESTRUCTURA TIPO 3SR</t>
  </si>
  <si>
    <t>INSTALACION DE ESTRUCTURA TIPO 3HR</t>
  </si>
  <si>
    <t>INSTALACION DE ESTRUCTURA TIPO 3SD</t>
  </si>
  <si>
    <t>INSTALACION DE ESTRUCTURA TIPO 3HD</t>
  </si>
  <si>
    <t>INSTALACION DE ESTRUCTURA TIPO 3BD</t>
  </si>
  <si>
    <t>TENDIDO, REGULADO Y AMARRE DE CONDUCTOR  # 2 AWG.</t>
  </si>
  <si>
    <t>TENDIDO, REGULADO Y AMARRE DE CONDUCTOR  # 1/0 AWG.</t>
  </si>
  <si>
    <t>TENDIDO, REGULADO Y AMARRE DE CONDUCTOR  # 2/0 AWG.</t>
  </si>
  <si>
    <t>TENDIDO, REGULADO Y AMARRE DE CONDUCTOR  # 3/0 AWG.</t>
  </si>
  <si>
    <t>TENDIDO Y REGULADO DE CABLE PREENSAMBLADO 2X50+1X50 mm, 1/0</t>
  </si>
  <si>
    <t>INSTALACIÓN DE PARARRAYO 3F</t>
  </si>
  <si>
    <t>INSTALACIÓN DE PUESTA A TIERRA (RED PREENSAMBLADA O TRANSFORMADOR)</t>
  </si>
  <si>
    <t>INSTALACION DE TRANSFORMADOR MONOFASICO, SECCIONAMIENTO, BAJANTE Y PUESTA A TIERRA ( HASTA 25 KVA)</t>
  </si>
  <si>
    <t>INSTALACIÓN DE LUMINARIAS HASTA 150W</t>
  </si>
  <si>
    <t>EXCAVACION PARA COLOCAR TUBO POSTE PARA MEDIDOR (medidas del hueco 20x60x20)</t>
  </si>
  <si>
    <t>SUBTOTAL DE MANO DE OBRA</t>
  </si>
  <si>
    <t>C</t>
  </si>
  <si>
    <t>TRANSPORTE</t>
  </si>
  <si>
    <t>CARGA, TRANSPORTE Y DESCARGA DE POSTES H.A. 9 A 12 M</t>
  </si>
  <si>
    <t>CARGA, TRANSPORTE Y DESCARGA DE POSTES H.A. 14 M</t>
  </si>
  <si>
    <t>TRANSPORTE DE MATERIALES (se determinará en función del volumen de materiales y ubicación del sector)</t>
  </si>
  <si>
    <t>TRANSPORTE DE MANO DE OBRA (Costo mano de obra * factor distancia)</t>
  </si>
  <si>
    <t>SUBTOTAL DE TRANSPORTE</t>
  </si>
  <si>
    <t>D</t>
  </si>
  <si>
    <t xml:space="preserve">SUBTOTAL DE MATERIAL + MANO DE OBRA </t>
  </si>
  <si>
    <t>E</t>
  </si>
  <si>
    <t xml:space="preserve">SUBTOTAL DE TRANSPORTE </t>
  </si>
  <si>
    <t>F</t>
  </si>
  <si>
    <t>SUBTOTAL DE PROYECTO (D + E)</t>
  </si>
  <si>
    <t>G</t>
  </si>
  <si>
    <t>COSTOS INDIRECTOS (12% DE F)</t>
  </si>
  <si>
    <t>H</t>
  </si>
  <si>
    <t>VALOR POR IVA (12% DE SUBTOTAL DE F+G)</t>
  </si>
  <si>
    <t>I</t>
  </si>
  <si>
    <t>TOTAL DEL PROYECTO (F + G + H)</t>
  </si>
  <si>
    <t>D1:     DISTANCIA AL PROYECTO EN KM                                                                                                                                                                                                                                                                                                   (distancia desde las bodegas del Sistema hasta el proyecto por carretera)</t>
  </si>
  <si>
    <t>D2:    DISTANCIA AL PROYECTO EN KM EN VIA NO CARROZABLE                                                                                                                                                                                                                                                                                                   (distancia desde la vía carrozable hasta el lugar más cercano del proyecto )</t>
  </si>
  <si>
    <r>
      <t xml:space="preserve">FACTOR DE DISTANCIA    </t>
    </r>
    <r>
      <rPr>
        <b/>
        <sz val="12"/>
        <rFont val="Arial Narrow"/>
        <family val="2"/>
      </rPr>
      <t xml:space="preserve">                                                                                                                                                                                                                                                                                                                                           (DISTANCIA EN KM/600)*(TOTAL MO)</t>
    </r>
  </si>
  <si>
    <t>Notas:</t>
  </si>
  <si>
    <t xml:space="preserve"> El rubro transporte de un proyecto deberá contemplar, según sea el caso, el transporte de postes, el factor distancia por mano de obra y transporte de materiales</t>
  </si>
  <si>
    <t>* El transporte de materiales deberá determinarseel costo real de transporte en función del volumen de materiales y ubicación del sector, el análisis de este rubro será parte del presupuesto del proyecto</t>
  </si>
  <si>
    <t xml:space="preserve">** El factor distancia D= d1/600 se aplicará unicamente para vías carrozables; para el caso de zonas tramos de dificil acceso al sector el factor distancia será d2/200 </t>
  </si>
  <si>
    <t>d1= distancia en km por carretera desde la bodega principal de la Unidad de Negocio de CNEL EP hasta el sitio más cercano al proyecto.</t>
  </si>
  <si>
    <t>d2 = distancia en km desde el último sitio carrozable hasta el sector.</t>
  </si>
  <si>
    <t>AÑO 2021</t>
  </si>
  <si>
    <t>Horquilla anclaje de acero galvanizado, 16 mm (5/8") de diám. x 75 mm (3") de long. (Eslabon "U" para sujeción)</t>
  </si>
  <si>
    <t>Conector tipo estanco, simple dentado, principal 16 a 95 mm2 (4-3/0 AWG) derivado 4 a 35 mm2 (12 a 2 AWG)</t>
  </si>
  <si>
    <t>APERTURA DE TROCHA ZONA EN TERRENO PANTANOZO</t>
  </si>
  <si>
    <t>REPLANTEO (Zona Rural terreno regular) Se reconocerá por km de red replanteada, incluyendo tramos que contengan MT, BT o MT-BT.</t>
  </si>
  <si>
    <t>REPLANTEO (Zona Rural terreno irregular) Se reconocerá por km de red replanteada, incluyendo tramos que contengan MT, BT o MT-BT.</t>
  </si>
  <si>
    <t>Reconectador trifásico, incluye: Transformador de 1 KVA, bandeja y accesorios de montaje en poste o subestación; para 15.5KV (INCLUYE INTEGRACION)</t>
  </si>
  <si>
    <t>EXCAVACION PARA POSTES O ANCLAS TERRENO NORMAL</t>
  </si>
  <si>
    <t>EXCAVACION PARA POSTES O ANCLAS TERRENO DURO</t>
  </si>
  <si>
    <t>INSTALACIÓN DE SECCIONAMIENTO 1F (con estribo)</t>
  </si>
  <si>
    <t>INSTALACIÓN DE SECCIONAMIENTO 3F  (con estribo)</t>
  </si>
  <si>
    <t>Ingreso de información sistema comercial</t>
  </si>
  <si>
    <t>Instalación sistema de medición (caja de policarbonato/módulo metálico con base socket + medidor + breaker de protección + acometida) - (zona rural concentrado)</t>
  </si>
  <si>
    <t>Cambio de sistema de medición (caja de policarbonato o base socket + medidor + breaker de protección + acometida) - (zona rural concentrado)</t>
  </si>
  <si>
    <t>Instalación puesta a tierra sistema de medición  (tuberia metálica EMT 1/2"+cable de cobre #8 THHN+grapas metálicas de 1/2"+varilla Cu 1,8 mts+conector+taco#6+tornillo t/pato) (zona rural concentrado) incluye RESANE</t>
  </si>
  <si>
    <t>Ingreso de Información al GIS</t>
  </si>
  <si>
    <t>Cable de acero galvanizado,  7 hilos, 9,51 mm (3/8"),  3155 kgf</t>
  </si>
  <si>
    <t>Conector de compesión tipo H 2-2, aleación de AL</t>
  </si>
  <si>
    <t>Conector de compesión tipo H 2/0-2/0,  aleación de AL</t>
  </si>
  <si>
    <t>Conector de compesión tipo H 3/0-3/0,  aleación de AL</t>
  </si>
  <si>
    <t>Estribos de compresión, aleación de Cu y Sn,  2/0 AWG, derivación 2 sólido</t>
  </si>
  <si>
    <t>Estribos de compresión, aleación de Cu y Sn, 2/0 - 4/0 AWG, derivación 2 sólido</t>
  </si>
  <si>
    <t>Suelta exotermica 90 gramos</t>
  </si>
  <si>
    <t xml:space="preserve">Conductor concentrico Cu. # 3x14 AWG  </t>
  </si>
  <si>
    <t>Pinza termoplástica para acometida</t>
  </si>
  <si>
    <t xml:space="preserve">Mensula termoplástica de retención para cable </t>
  </si>
  <si>
    <t xml:space="preserve">Mensula termoplástica de retención para fachada </t>
  </si>
  <si>
    <t>Tubo de acero galvanizado de 3" (76 mm) diametro, 3 mm de espesor, 6 m de largo</t>
  </si>
  <si>
    <t>Caja de PVC 150x150x70 mm (para empalme entre medidor e instalacion interna)</t>
  </si>
  <si>
    <t>Instalación de tubo poste galvanizado de 2 1/2" ó 3" de diámetro - (zona rural concentrado)</t>
  </si>
  <si>
    <t>AÑO: 2021</t>
  </si>
  <si>
    <t>Proyecto "Trifasear linea monofasica via rctos Las Banqueras Pinela"</t>
  </si>
  <si>
    <t>FECHA: 21-ABRIL-2021 CORREGIDOS LOS PRECIOS SUPERANDO NOVEDAD DE AUDITORIA</t>
  </si>
  <si>
    <t>Proyecto "TRIFASEAR LINEA TRAMO EL CERRITO-NEGRO VIEJO"</t>
  </si>
  <si>
    <t>TOTAL GLOBAL PROYECTOS (MATERIAL Y MANO DE OBRA)</t>
  </si>
  <si>
    <t xml:space="preserve">TABLA DE UNIDADES, CANTIDADES Y PRECIOS </t>
  </si>
  <si>
    <t>TIPO DE PROYECTO: PROYECTO PLANEE BID V</t>
  </si>
  <si>
    <t>GLOBAL</t>
  </si>
  <si>
    <t>ANEXO No. 1</t>
  </si>
  <si>
    <t>ANEXO No. 2</t>
  </si>
  <si>
    <t>min</t>
  </si>
  <si>
    <t>max</t>
  </si>
  <si>
    <t>dif</t>
  </si>
  <si>
    <t>alea</t>
  </si>
  <si>
    <t>ale*dif</t>
  </si>
  <si>
    <t>cot</t>
  </si>
  <si>
    <t>cotizacion 1</t>
  </si>
  <si>
    <t>cotizacion 2</t>
  </si>
  <si>
    <t>cotizacion 3</t>
  </si>
  <si>
    <t>costo referencial unitario</t>
  </si>
  <si>
    <t>COTIZACION PARA CONSTRUCCION DE REDES DE DISTRIBUCION PROYECTOS PLANEE BID V</t>
  </si>
  <si>
    <t>INSTITUCIÓN:</t>
  </si>
  <si>
    <t>CNEL EP - UNIDAD DE NEGOCIO GUAYAS LOS RÍOS</t>
  </si>
  <si>
    <t>FECHA:</t>
  </si>
  <si>
    <t>Km 1.5 vía Durán – Tambo, Av. Nicolás Lapentti</t>
  </si>
  <si>
    <t>Durán - Ecuador</t>
  </si>
  <si>
    <t>ATENCIÓN:</t>
  </si>
  <si>
    <t>Ing. Jorge Moscoso Ochoa,</t>
  </si>
  <si>
    <t>PROFESIONAL DE MANTENIMIENTO - GLR</t>
  </si>
  <si>
    <t>TABLA DE UNIDADES, CANTIDADES Y PRECIOS</t>
  </si>
  <si>
    <t>PROYECTO 1</t>
  </si>
  <si>
    <t>PROYECTO 2</t>
  </si>
  <si>
    <t>TRIFASEAR LÍNEA MONOFÁSICA VÍA RECINTOS LAS BANQUERAS - PINELA</t>
  </si>
  <si>
    <t>TRIFASEAR LINEA TRAMO EL CERRITO-NEGRO VIEJO</t>
  </si>
  <si>
    <t>TOTAL PROYECTOS (MATERIAL Y MANO DE OBRA)</t>
  </si>
  <si>
    <t>FACTOR DE DISTANCIA                                                                                                                                                                                                                                                                                                                                               (DISTANCIA EN KM/600)*(TOTAL MO)</t>
  </si>
  <si>
    <t>NOMBRE Y FIRMA</t>
  </si>
  <si>
    <t>COTIZACION 1
Ing. José Luis Carvajal Mendoza</t>
  </si>
  <si>
    <t>COTIZACION 2
Ing. Raúl Gerardo Ortega Granizo</t>
  </si>
  <si>
    <t>COTIZACION 3
Ing. Dany Javier Riofrío Guamán</t>
  </si>
  <si>
    <t>TRIFASEAR LINEA TRAMO EL CERRITO - NEGRO VIEJO</t>
  </si>
  <si>
    <t>TABLA DE CANTIDADES A EJECUTAR</t>
  </si>
  <si>
    <t>D E S C R I P C I O N</t>
  </si>
  <si>
    <t>TOTAL  GLOBAL PROYECTO   (MATERIAL Y MANO DE OBRA)</t>
  </si>
  <si>
    <t>CANTIDAD</t>
  </si>
  <si>
    <t>PRECIOS UNITARIOS REFERENCIALES USD$</t>
  </si>
  <si>
    <t>COSTO (USD$)</t>
  </si>
  <si>
    <t>TRIFASEAR LINEA MONOFASICA VIA RECINTOS LAS BANQUERAS PINELA</t>
  </si>
  <si>
    <t>TRIFASEAR LINEA TRAMO EL CERRITO -NEGRO VIEJO</t>
  </si>
  <si>
    <t>TRIFASEAR LINEA MONOFASICA VIA RCTOS LAS BANQUERAS PINELA</t>
  </si>
  <si>
    <t>PRESUPUESTO REFERENCIAL</t>
  </si>
  <si>
    <t>SUBTOTAL DE CADA PROYECTO (D + E)</t>
  </si>
  <si>
    <t>SUBTOTAL A CONTRATAR (SIN IVA)</t>
  </si>
  <si>
    <t>TIPO DE PROYECTO: PROYECTO PLANEE BID V, GRUPO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</si>
</sst>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 #,##0.00_);_(&quot;$&quot;\ * \(#,##0.00\);_(&quot;$&quot;\ * &quot;-&quot;??_);_(@_)"/>
    <numFmt numFmtId="165" formatCode="[$$-300A]\ #,##0.00_);\([$$-300A]\ #,##0.00\)"/>
    <numFmt numFmtId="168" formatCode="[$$-300A]#,##0.00"/>
    <numFmt numFmtId="169" formatCode="dd/mmm/yyyy"/>
    <numFmt numFmtId="170" formatCode="[$$-300A]\ \ #,##0.00"/>
  </numFmts>
  <fonts count="28" x14ac:knownFonts="1">
    <font>
      <sz val="11"/>
      <color theme="1"/>
      <name val="Calibri"/>
      <family val="2"/>
    </font>
    <font>
      <sz val="11"/>
      <color theme="1"/>
      <name val="Calibri"/>
      <family val="2"/>
    </font>
    <font>
      <b/>
      <sz val="20"/>
      <name val="Arial Narrow"/>
      <family val="2"/>
    </font>
    <font>
      <sz val="12"/>
      <name val="Arial Narrow"/>
      <family val="2"/>
    </font>
    <font>
      <b/>
      <sz val="12"/>
      <name val="Arial Narrow"/>
      <family val="2"/>
    </font>
    <font>
      <sz val="12"/>
      <name val="Times New Roman"/>
      <family val="1"/>
    </font>
    <font>
      <b/>
      <sz val="16"/>
      <name val="Arial Narrow"/>
      <family val="2"/>
    </font>
    <font>
      <b/>
      <sz val="14"/>
      <name val="Arial Narrow"/>
      <family val="2"/>
    </font>
    <font>
      <b/>
      <sz val="24"/>
      <name val="Arial Narrow"/>
      <family val="2"/>
    </font>
    <font>
      <sz val="11"/>
      <name val="Arial Narrow"/>
      <family val="2"/>
    </font>
    <font>
      <b/>
      <sz val="18"/>
      <name val="Arial Narrow"/>
      <family val="2"/>
    </font>
    <font>
      <sz val="18"/>
      <name val="Arial Narrow"/>
      <family val="2"/>
    </font>
    <font>
      <b/>
      <sz val="11"/>
      <name val="Arial Narrow"/>
      <family val="2"/>
    </font>
    <font>
      <b/>
      <sz val="11"/>
      <color theme="1"/>
      <name val="Calibri"/>
      <family val="2"/>
      <scheme val="minor"/>
    </font>
    <font>
      <sz val="8"/>
      <color theme="1"/>
      <name val="Calibri"/>
      <family val="2"/>
      <scheme val="minor"/>
    </font>
    <font>
      <sz val="14"/>
      <name val="Arial Narrow"/>
      <family val="2"/>
    </font>
    <font>
      <sz val="16"/>
      <name val="Arial Narrow"/>
      <family val="2"/>
    </font>
    <font>
      <b/>
      <sz val="13"/>
      <name val="Arial Narrow"/>
      <family val="2"/>
    </font>
    <font>
      <sz val="10"/>
      <color theme="1"/>
      <name val="Arial Narrow"/>
      <family val="2"/>
    </font>
    <font>
      <sz val="10"/>
      <name val="Arial Narrow"/>
      <family val="2"/>
    </font>
    <font>
      <b/>
      <sz val="10"/>
      <name val="Arial Narrow"/>
      <family val="2"/>
    </font>
    <font>
      <sz val="9"/>
      <color theme="1"/>
      <name val="Arial Narrow"/>
      <family val="2"/>
    </font>
    <font>
      <sz val="9"/>
      <name val="Arial Narrow"/>
      <family val="2"/>
    </font>
    <font>
      <b/>
      <sz val="9"/>
      <name val="Arial Narrow"/>
      <family val="2"/>
    </font>
    <font>
      <b/>
      <sz val="9"/>
      <color theme="1"/>
      <name val="Arial Narrow"/>
      <family val="2"/>
    </font>
    <font>
      <b/>
      <sz val="11"/>
      <color theme="1"/>
      <name val="Arial Narrow"/>
      <family val="2"/>
    </font>
    <font>
      <b/>
      <sz val="8"/>
      <name val="Arial Narrow"/>
      <family val="2"/>
    </font>
    <font>
      <sz val="8"/>
      <name val="Arial Narrow"/>
      <family val="2"/>
    </font>
  </fonts>
  <fills count="14">
    <fill>
      <patternFill patternType="none"/>
    </fill>
    <fill>
      <patternFill patternType="gray125"/>
    </fill>
    <fill>
      <patternFill patternType="solid">
        <fgColor rgb="FFFFC000"/>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DFD63"/>
        <bgColor indexed="64"/>
      </patternFill>
    </fill>
    <fill>
      <patternFill patternType="solid">
        <fgColor rgb="FFD8E1F2"/>
        <bgColor indexed="64"/>
      </patternFill>
    </fill>
    <fill>
      <patternFill patternType="solid">
        <fgColor theme="4" tint="0.59999389629810485"/>
        <bgColor indexed="64"/>
      </patternFill>
    </fill>
    <fill>
      <patternFill patternType="solid">
        <fgColor theme="6"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0" fontId="5" fillId="0" borderId="0"/>
  </cellStyleXfs>
  <cellXfs count="447">
    <xf numFmtId="0" fontId="0" fillId="0" borderId="0" xfId="0"/>
    <xf numFmtId="0" fontId="2" fillId="0" borderId="0" xfId="0" applyFont="1" applyFill="1" applyAlignment="1">
      <alignment vertical="center"/>
    </xf>
    <xf numFmtId="164" fontId="6" fillId="0" borderId="3" xfId="1" applyFont="1" applyFill="1" applyBorder="1" applyAlignment="1" applyProtection="1">
      <alignment vertical="center"/>
      <protection locked="0"/>
    </xf>
    <xf numFmtId="164" fontId="6" fillId="0" borderId="6" xfId="1" applyFont="1" applyFill="1" applyBorder="1" applyAlignment="1" applyProtection="1">
      <alignment vertical="center"/>
      <protection locked="0"/>
    </xf>
    <xf numFmtId="0" fontId="9"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vertical="center" wrapText="1"/>
    </xf>
    <xf numFmtId="0" fontId="9" fillId="0" borderId="4" xfId="0" applyFont="1" applyFill="1" applyBorder="1" applyAlignment="1" applyProtection="1">
      <alignment horizontal="center" vertical="center" wrapText="1"/>
      <protection locked="0"/>
    </xf>
    <xf numFmtId="165" fontId="9" fillId="0" borderId="2" xfId="1" applyNumberFormat="1" applyFont="1" applyFill="1" applyBorder="1" applyAlignment="1" applyProtection="1">
      <alignment horizontal="center" vertical="center" wrapText="1"/>
      <protection locked="0"/>
    </xf>
    <xf numFmtId="4"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justify" vertical="center" wrapText="1"/>
    </xf>
    <xf numFmtId="0" fontId="9" fillId="0" borderId="2" xfId="2" applyFont="1" applyFill="1" applyBorder="1" applyAlignment="1" applyProtection="1">
      <alignment horizontal="justify" vertical="center"/>
    </xf>
    <xf numFmtId="0" fontId="9" fillId="0" borderId="2" xfId="2" applyFont="1" applyFill="1" applyBorder="1" applyAlignment="1" applyProtection="1">
      <alignment horizontal="justify" vertical="center" wrapText="1"/>
    </xf>
    <xf numFmtId="0" fontId="9" fillId="0" borderId="2" xfId="2" applyFont="1" applyFill="1" applyBorder="1" applyAlignment="1" applyProtection="1">
      <alignment vertical="center"/>
    </xf>
    <xf numFmtId="0" fontId="9" fillId="0" borderId="2" xfId="2" applyFont="1" applyFill="1" applyBorder="1" applyAlignment="1" applyProtection="1">
      <alignment vertical="center" wrapText="1"/>
    </xf>
    <xf numFmtId="0" fontId="9" fillId="0" borderId="4" xfId="0" applyFont="1" applyFill="1" applyBorder="1" applyAlignment="1" applyProtection="1">
      <alignment horizontal="justify" vertical="center" wrapText="1"/>
    </xf>
    <xf numFmtId="0" fontId="9" fillId="0" borderId="2" xfId="0" applyFont="1" applyFill="1" applyBorder="1" applyAlignment="1" applyProtection="1">
      <alignment vertical="center"/>
    </xf>
    <xf numFmtId="3" fontId="8" fillId="0" borderId="2" xfId="1" applyNumberFormat="1" applyFont="1" applyFill="1" applyBorder="1" applyAlignment="1" applyProtection="1">
      <alignment horizontal="center" vertical="center"/>
      <protection locked="0"/>
    </xf>
    <xf numFmtId="0" fontId="9" fillId="0" borderId="4" xfId="0" applyFont="1" applyFill="1" applyBorder="1" applyAlignment="1">
      <alignment horizontal="justify" vertical="center" wrapText="1"/>
    </xf>
    <xf numFmtId="4" fontId="9" fillId="0" borderId="2" xfId="0" applyNumberFormat="1" applyFont="1" applyFill="1" applyBorder="1" applyAlignment="1" applyProtection="1">
      <alignment horizontal="center" vertical="center" wrapText="1"/>
      <protection locked="0"/>
    </xf>
    <xf numFmtId="4" fontId="9" fillId="0" borderId="2" xfId="0" applyNumberFormat="1" applyFont="1" applyFill="1" applyBorder="1" applyAlignment="1" applyProtection="1">
      <alignment horizontal="center" vertical="center"/>
      <protection locked="0"/>
    </xf>
    <xf numFmtId="0" fontId="9" fillId="0" borderId="2"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2" xfId="0" applyFont="1" applyFill="1" applyBorder="1" applyAlignment="1">
      <alignment vertical="center" wrapText="1"/>
    </xf>
    <xf numFmtId="0" fontId="9" fillId="0" borderId="2" xfId="0" applyFont="1" applyFill="1" applyBorder="1" applyAlignment="1" applyProtection="1">
      <alignment horizontal="justify" vertical="center"/>
    </xf>
    <xf numFmtId="0" fontId="8" fillId="0" borderId="4"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justify" vertical="center" wrapText="1"/>
    </xf>
    <xf numFmtId="4" fontId="12" fillId="0" borderId="2" xfId="0" applyNumberFormat="1"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3" fontId="8" fillId="3" borderId="6" xfId="1" applyNumberFormat="1" applyFont="1" applyFill="1" applyBorder="1" applyAlignment="1" applyProtection="1">
      <alignment horizontal="center" vertical="center"/>
      <protection locked="0"/>
    </xf>
    <xf numFmtId="3" fontId="8" fillId="3" borderId="2" xfId="1" applyNumberFormat="1" applyFont="1" applyFill="1" applyBorder="1" applyAlignment="1" applyProtection="1">
      <alignment horizontal="center" vertical="center"/>
      <protection locked="0"/>
    </xf>
    <xf numFmtId="4" fontId="9" fillId="0" borderId="2" xfId="1" applyNumberFormat="1" applyFont="1" applyFill="1" applyBorder="1" applyAlignment="1" applyProtection="1">
      <alignment horizontal="center" vertical="center" wrapText="1"/>
      <protection locked="0"/>
    </xf>
    <xf numFmtId="0" fontId="9" fillId="0" borderId="4" xfId="0" applyFont="1" applyFill="1" applyBorder="1" applyAlignment="1" applyProtection="1">
      <alignment vertical="center" wrapText="1"/>
    </xf>
    <xf numFmtId="0" fontId="3" fillId="0" borderId="0" xfId="0" applyFont="1" applyFill="1" applyAlignment="1" applyProtection="1">
      <alignment vertical="center"/>
      <protection locked="0"/>
    </xf>
    <xf numFmtId="165" fontId="3" fillId="0" borderId="0" xfId="0" applyNumberFormat="1" applyFont="1" applyFill="1" applyAlignment="1" applyProtection="1">
      <alignment vertical="center"/>
      <protection locked="0"/>
    </xf>
    <xf numFmtId="0" fontId="7" fillId="0" borderId="3"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1" xfId="0" applyFont="1" applyFill="1" applyBorder="1" applyAlignment="1" applyProtection="1">
      <alignment vertical="center"/>
      <protection locked="0"/>
    </xf>
    <xf numFmtId="0" fontId="11" fillId="0" borderId="8"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3" fillId="0" borderId="4"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2" fillId="6" borderId="0" xfId="0" applyFont="1" applyFill="1" applyAlignment="1" applyProtection="1">
      <alignment vertical="center"/>
      <protection locked="0"/>
    </xf>
    <xf numFmtId="4" fontId="2" fillId="0" borderId="0" xfId="0" applyNumberFormat="1" applyFont="1" applyFill="1" applyAlignment="1" applyProtection="1">
      <alignment vertical="center"/>
      <protection locked="0"/>
    </xf>
    <xf numFmtId="0" fontId="13" fillId="0" borderId="2" xfId="0" applyFont="1" applyFill="1" applyBorder="1" applyAlignment="1">
      <alignment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vertical="center" wrapText="1"/>
    </xf>
    <xf numFmtId="0" fontId="14" fillId="0" borderId="2" xfId="0" quotePrefix="1" applyFont="1" applyFill="1" applyBorder="1" applyAlignment="1">
      <alignment horizontal="left" vertical="center" wrapText="1"/>
    </xf>
    <xf numFmtId="0" fontId="4" fillId="4" borderId="0" xfId="0" applyFont="1" applyFill="1" applyAlignment="1" applyProtection="1">
      <alignment vertical="center"/>
      <protection locked="0"/>
    </xf>
    <xf numFmtId="0" fontId="3" fillId="4" borderId="0" xfId="0" applyFont="1" applyFill="1" applyAlignment="1" applyProtection="1">
      <alignment vertical="center"/>
      <protection locked="0"/>
    </xf>
    <xf numFmtId="14" fontId="3" fillId="0" borderId="0" xfId="0" applyNumberFormat="1" applyFont="1" applyFill="1" applyAlignment="1" applyProtection="1">
      <alignment vertical="center"/>
      <protection locked="0"/>
    </xf>
    <xf numFmtId="0" fontId="10" fillId="0" borderId="4"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wrapText="1"/>
      <protection locked="0"/>
    </xf>
    <xf numFmtId="0" fontId="8" fillId="3" borderId="4" xfId="0" applyFont="1" applyFill="1" applyBorder="1" applyAlignment="1" applyProtection="1">
      <alignment vertical="center" wrapText="1"/>
      <protection locked="0"/>
    </xf>
    <xf numFmtId="0" fontId="8" fillId="3" borderId="8" xfId="0" applyFont="1" applyFill="1" applyBorder="1" applyAlignment="1" applyProtection="1">
      <alignment vertical="center" wrapText="1"/>
      <protection locked="0"/>
    </xf>
    <xf numFmtId="0" fontId="8" fillId="3" borderId="5" xfId="0" applyFont="1" applyFill="1" applyBorder="1" applyAlignment="1" applyProtection="1">
      <alignment vertical="center" wrapText="1"/>
      <protection locked="0"/>
    </xf>
    <xf numFmtId="0" fontId="10" fillId="0" borderId="4" xfId="0" applyFont="1" applyFill="1" applyBorder="1" applyAlignment="1" applyProtection="1">
      <alignment vertical="center"/>
      <protection locked="0"/>
    </xf>
    <xf numFmtId="0" fontId="10" fillId="0" borderId="8" xfId="0" applyFont="1" applyFill="1" applyBorder="1" applyAlignment="1" applyProtection="1">
      <alignment vertical="center"/>
      <protection locked="0"/>
    </xf>
    <xf numFmtId="0" fontId="11" fillId="0" borderId="4" xfId="0" applyFont="1" applyFill="1" applyBorder="1" applyAlignment="1" applyProtection="1">
      <alignment horizontal="center" vertical="center"/>
      <protection locked="0"/>
    </xf>
    <xf numFmtId="0" fontId="10" fillId="4" borderId="4" xfId="0" applyFont="1" applyFill="1" applyBorder="1" applyAlignment="1" applyProtection="1">
      <alignment vertical="center"/>
      <protection locked="0"/>
    </xf>
    <xf numFmtId="0" fontId="10" fillId="4" borderId="8" xfId="0" applyFont="1" applyFill="1" applyBorder="1" applyAlignment="1" applyProtection="1">
      <alignment vertical="center"/>
      <protection locked="0"/>
    </xf>
    <xf numFmtId="0" fontId="3" fillId="4" borderId="0" xfId="0" applyFont="1" applyFill="1" applyAlignment="1" applyProtection="1">
      <alignment horizontal="center" vertical="center"/>
      <protection locked="0"/>
    </xf>
    <xf numFmtId="0" fontId="3" fillId="7" borderId="0" xfId="0" applyFont="1" applyFill="1" applyAlignment="1" applyProtection="1">
      <alignment horizontal="center" vertical="center"/>
      <protection locked="0"/>
    </xf>
    <xf numFmtId="168" fontId="3" fillId="0" borderId="0" xfId="0" applyNumberFormat="1" applyFont="1" applyFill="1" applyAlignment="1" applyProtection="1">
      <alignment horizontal="center" vertical="center"/>
      <protection locked="0"/>
    </xf>
    <xf numFmtId="2" fontId="3" fillId="0" borderId="0" xfId="0" applyNumberFormat="1" applyFont="1" applyFill="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4" fillId="7"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0" fontId="3" fillId="0" borderId="10" xfId="0" applyFont="1" applyFill="1" applyBorder="1" applyAlignment="1" applyProtection="1">
      <alignment vertical="center"/>
      <protection locked="0"/>
    </xf>
    <xf numFmtId="0" fontId="6"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6" fillId="6" borderId="0" xfId="0" applyFont="1" applyFill="1" applyAlignment="1" applyProtection="1">
      <alignment vertical="center"/>
      <protection locked="0"/>
    </xf>
    <xf numFmtId="4" fontId="3" fillId="0" borderId="0" xfId="0" applyNumberFormat="1" applyFont="1" applyFill="1" applyAlignment="1" applyProtection="1">
      <alignment vertical="center"/>
      <protection locked="0"/>
    </xf>
    <xf numFmtId="3" fontId="9" fillId="0" borderId="2" xfId="0" applyNumberFormat="1" applyFont="1" applyFill="1" applyBorder="1" applyAlignment="1" applyProtection="1">
      <alignment horizontal="center" vertical="center" wrapText="1"/>
      <protection locked="0"/>
    </xf>
    <xf numFmtId="3" fontId="9" fillId="0" borderId="2" xfId="0" applyNumberFormat="1" applyFont="1" applyFill="1" applyBorder="1" applyAlignment="1" applyProtection="1">
      <alignment horizontal="center" vertical="center" wrapText="1"/>
    </xf>
    <xf numFmtId="0" fontId="3" fillId="0" borderId="8" xfId="0" applyFont="1" applyFill="1" applyBorder="1" applyAlignment="1" applyProtection="1">
      <alignment vertical="center"/>
      <protection locked="0"/>
    </xf>
    <xf numFmtId="0" fontId="10" fillId="0" borderId="8"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protection locked="0"/>
    </xf>
    <xf numFmtId="0" fontId="3" fillId="0" borderId="0" xfId="0" applyFont="1" applyFill="1" applyAlignment="1" applyProtection="1">
      <alignment vertical="center"/>
    </xf>
    <xf numFmtId="0" fontId="10" fillId="0" borderId="0" xfId="0" applyFont="1" applyFill="1" applyAlignment="1" applyProtection="1">
      <alignment horizontal="center" vertical="center"/>
    </xf>
    <xf numFmtId="0" fontId="12" fillId="0" borderId="0" xfId="0" applyFont="1" applyFill="1" applyAlignment="1" applyProtection="1">
      <alignment horizontal="left"/>
    </xf>
    <xf numFmtId="0" fontId="17" fillId="0" borderId="0" xfId="0" applyFont="1" applyFill="1" applyAlignment="1" applyProtection="1"/>
    <xf numFmtId="0" fontId="4" fillId="0" borderId="0" xfId="0" applyFont="1" applyFill="1" applyAlignment="1" applyProtection="1">
      <alignment horizontal="center"/>
    </xf>
    <xf numFmtId="0" fontId="17" fillId="0" borderId="0" xfId="0" applyFont="1" applyFill="1" applyAlignment="1" applyProtection="1">
      <alignment vertical="center"/>
    </xf>
    <xf numFmtId="0" fontId="4" fillId="0" borderId="0" xfId="0" applyFont="1" applyFill="1" applyAlignment="1" applyProtection="1">
      <alignment horizontal="center" vertical="center"/>
    </xf>
    <xf numFmtId="0" fontId="17" fillId="0" borderId="0" xfId="0" applyFont="1" applyFill="1" applyAlignment="1" applyProtection="1">
      <alignment vertical="top"/>
    </xf>
    <xf numFmtId="0" fontId="2" fillId="0" borderId="0" xfId="0" applyFont="1" applyFill="1" applyAlignment="1" applyProtection="1">
      <alignment vertical="center"/>
    </xf>
    <xf numFmtId="0" fontId="4" fillId="0" borderId="0" xfId="0" applyFont="1" applyFill="1" applyAlignment="1" applyProtection="1">
      <alignment vertical="center"/>
    </xf>
    <xf numFmtId="0" fontId="12" fillId="0" borderId="0" xfId="0" applyFont="1" applyFill="1" applyAlignment="1" applyProtection="1">
      <alignment vertical="center"/>
    </xf>
    <xf numFmtId="164" fontId="6" fillId="0" borderId="0" xfId="0" applyNumberFormat="1" applyFont="1" applyFill="1" applyBorder="1" applyAlignment="1" applyProtection="1">
      <alignment vertical="center"/>
    </xf>
    <xf numFmtId="164" fontId="4" fillId="0" borderId="0" xfId="0" applyNumberFormat="1" applyFont="1" applyFill="1" applyBorder="1" applyAlignment="1" applyProtection="1">
      <alignment vertical="center"/>
    </xf>
    <xf numFmtId="0" fontId="4" fillId="0" borderId="5"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15" fillId="0" borderId="0" xfId="0" applyFont="1" applyFill="1" applyAlignment="1" applyProtection="1">
      <alignment vertical="center"/>
    </xf>
    <xf numFmtId="3" fontId="7" fillId="8" borderId="6" xfId="1" applyNumberFormat="1" applyFont="1" applyFill="1" applyBorder="1" applyAlignment="1" applyProtection="1">
      <alignment horizontal="center" vertical="center"/>
    </xf>
    <xf numFmtId="0" fontId="7" fillId="8" borderId="4" xfId="0" applyFont="1" applyFill="1" applyBorder="1" applyAlignment="1" applyProtection="1">
      <alignment horizontal="center" vertical="center" wrapText="1"/>
    </xf>
    <xf numFmtId="0" fontId="7" fillId="8" borderId="8" xfId="0" applyFont="1" applyFill="1" applyBorder="1" applyAlignment="1" applyProtection="1">
      <alignment horizontal="center" vertical="center"/>
    </xf>
    <xf numFmtId="0" fontId="7" fillId="8" borderId="8" xfId="0" applyFont="1" applyFill="1" applyBorder="1" applyAlignment="1" applyProtection="1">
      <alignment horizontal="center" vertical="center" wrapText="1"/>
    </xf>
    <xf numFmtId="0" fontId="15" fillId="8" borderId="8" xfId="0" applyFont="1" applyFill="1" applyBorder="1" applyAlignment="1" applyProtection="1">
      <alignment horizontal="center" vertical="center" wrapText="1"/>
    </xf>
    <xf numFmtId="0" fontId="15" fillId="8" borderId="8" xfId="0" applyFont="1" applyFill="1" applyBorder="1" applyAlignment="1" applyProtection="1">
      <alignment horizontal="center" vertical="center"/>
    </xf>
    <xf numFmtId="0" fontId="15" fillId="8" borderId="5" xfId="0" applyFont="1" applyFill="1" applyBorder="1" applyAlignment="1" applyProtection="1">
      <alignment horizontal="center" vertical="center"/>
    </xf>
    <xf numFmtId="3" fontId="7" fillId="8" borderId="2" xfId="1" applyNumberFormat="1" applyFont="1" applyFill="1" applyBorder="1" applyAlignment="1" applyProtection="1">
      <alignment horizontal="center" vertical="center"/>
      <protection locked="0"/>
    </xf>
    <xf numFmtId="0" fontId="7" fillId="8" borderId="4" xfId="0" applyFont="1" applyFill="1" applyBorder="1" applyAlignment="1" applyProtection="1">
      <alignment horizontal="center" vertical="center" wrapText="1"/>
      <protection locked="0"/>
    </xf>
    <xf numFmtId="0" fontId="15" fillId="8" borderId="8" xfId="0" applyFont="1" applyFill="1" applyBorder="1" applyAlignment="1" applyProtection="1">
      <alignment horizontal="center" vertical="center"/>
      <protection locked="0"/>
    </xf>
    <xf numFmtId="0" fontId="15" fillId="8" borderId="5" xfId="0" applyFont="1" applyFill="1" applyBorder="1" applyAlignment="1" applyProtection="1">
      <alignment horizontal="center" vertical="center"/>
      <protection locked="0"/>
    </xf>
    <xf numFmtId="0" fontId="15" fillId="0" borderId="0" xfId="0" applyFont="1" applyFill="1" applyAlignment="1" applyProtection="1">
      <alignment vertical="center"/>
      <protection locked="0"/>
    </xf>
    <xf numFmtId="0" fontId="7" fillId="0" borderId="8"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wrapText="1"/>
      <protection locked="0"/>
    </xf>
    <xf numFmtId="0" fontId="7" fillId="4" borderId="5"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wrapText="1"/>
      <protection locked="0"/>
    </xf>
    <xf numFmtId="0" fontId="16" fillId="0" borderId="10" xfId="0" applyFont="1" applyFill="1" applyBorder="1" applyAlignment="1" applyProtection="1">
      <alignment vertical="center"/>
      <protection locked="0"/>
    </xf>
    <xf numFmtId="165" fontId="9" fillId="5" borderId="2" xfId="1" applyNumberFormat="1"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4" fontId="7" fillId="0" borderId="0" xfId="0" applyNumberFormat="1" applyFont="1" applyFill="1" applyBorder="1" applyAlignment="1" applyProtection="1">
      <alignment horizontal="center" vertical="center" wrapText="1"/>
      <protection locked="0"/>
    </xf>
    <xf numFmtId="3" fontId="7" fillId="0" borderId="6" xfId="1" applyNumberFormat="1" applyFont="1" applyFill="1" applyBorder="1" applyAlignment="1" applyProtection="1">
      <alignment horizontal="center" vertical="center"/>
    </xf>
    <xf numFmtId="0" fontId="15" fillId="0" borderId="0" xfId="0" applyFont="1" applyFill="1" applyBorder="1" applyAlignment="1" applyProtection="1">
      <alignment vertical="center"/>
      <protection locked="0"/>
    </xf>
    <xf numFmtId="0" fontId="7" fillId="0" borderId="10"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protection locked="0"/>
    </xf>
    <xf numFmtId="4" fontId="7" fillId="0" borderId="1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 fontId="7" fillId="0" borderId="0"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4" fontId="7" fillId="0" borderId="1"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21" fillId="0" borderId="0" xfId="0" applyFont="1" applyAlignment="1">
      <alignment vertical="center"/>
    </xf>
    <xf numFmtId="0" fontId="21" fillId="0" borderId="8" xfId="0" applyFont="1" applyFill="1" applyBorder="1" applyAlignment="1">
      <alignment horizontal="center" vertical="center" wrapText="1"/>
    </xf>
    <xf numFmtId="0" fontId="21" fillId="0" borderId="8" xfId="0" applyFont="1" applyFill="1" applyBorder="1" applyAlignment="1">
      <alignment vertical="center" wrapText="1"/>
    </xf>
    <xf numFmtId="0" fontId="21" fillId="0" borderId="0" xfId="0" applyFont="1" applyFill="1" applyBorder="1" applyAlignment="1">
      <alignment vertical="center"/>
    </xf>
    <xf numFmtId="0" fontId="22" fillId="0" borderId="2" xfId="0" applyFont="1" applyFill="1" applyBorder="1" applyAlignment="1" applyProtection="1">
      <alignment horizontal="center" vertical="center" wrapText="1"/>
      <protection locked="0"/>
    </xf>
    <xf numFmtId="0" fontId="22" fillId="0" borderId="2" xfId="0" applyFont="1" applyFill="1" applyBorder="1" applyAlignment="1" applyProtection="1">
      <alignment vertical="center" wrapText="1"/>
    </xf>
    <xf numFmtId="0" fontId="22" fillId="0" borderId="4"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justify" vertical="center" wrapText="1"/>
    </xf>
    <xf numFmtId="0" fontId="22" fillId="0" borderId="2" xfId="2" applyFont="1" applyFill="1" applyBorder="1" applyAlignment="1" applyProtection="1">
      <alignment horizontal="justify" vertical="center"/>
    </xf>
    <xf numFmtId="0" fontId="22" fillId="0" borderId="2" xfId="2" applyFont="1" applyFill="1" applyBorder="1" applyAlignment="1" applyProtection="1">
      <alignment horizontal="justify" vertical="center" wrapText="1"/>
    </xf>
    <xf numFmtId="0" fontId="22" fillId="0" borderId="2" xfId="2" applyFont="1" applyFill="1" applyBorder="1" applyAlignment="1" applyProtection="1">
      <alignment vertical="center"/>
    </xf>
    <xf numFmtId="0" fontId="22" fillId="0" borderId="2" xfId="2" applyFont="1" applyFill="1" applyBorder="1" applyAlignment="1" applyProtection="1">
      <alignment vertical="center" wrapText="1"/>
    </xf>
    <xf numFmtId="0" fontId="22" fillId="0" borderId="4" xfId="0" applyFont="1" applyFill="1" applyBorder="1" applyAlignment="1" applyProtection="1">
      <alignment horizontal="justify" vertical="center" wrapText="1"/>
    </xf>
    <xf numFmtId="0" fontId="22" fillId="0" borderId="4" xfId="0" applyFont="1" applyFill="1" applyBorder="1" applyAlignment="1" applyProtection="1">
      <alignment vertical="center" wrapText="1"/>
    </xf>
    <xf numFmtId="0" fontId="22" fillId="0" borderId="2" xfId="0" applyFont="1" applyFill="1" applyBorder="1" applyAlignment="1" applyProtection="1">
      <alignment vertical="center"/>
    </xf>
    <xf numFmtId="0" fontId="22" fillId="0" borderId="8" xfId="0" applyFont="1" applyFill="1" applyBorder="1" applyAlignment="1" applyProtection="1">
      <alignment horizontal="center" vertical="center"/>
      <protection locked="0"/>
    </xf>
    <xf numFmtId="3" fontId="23" fillId="8" borderId="2" xfId="1" applyNumberFormat="1" applyFont="1" applyFill="1" applyBorder="1" applyAlignment="1" applyProtection="1">
      <alignment horizontal="center" vertical="center"/>
      <protection locked="0"/>
    </xf>
    <xf numFmtId="0" fontId="23" fillId="8" borderId="6" xfId="0" applyFont="1" applyFill="1" applyBorder="1" applyAlignment="1" applyProtection="1">
      <alignment horizontal="center" vertical="center" wrapText="1"/>
      <protection locked="0"/>
    </xf>
    <xf numFmtId="0" fontId="22" fillId="0" borderId="4" xfId="0" applyFont="1" applyFill="1" applyBorder="1" applyAlignment="1">
      <alignment horizontal="justify" vertical="center" wrapText="1"/>
    </xf>
    <xf numFmtId="4" fontId="22" fillId="0" borderId="2" xfId="0" applyNumberFormat="1" applyFont="1" applyFill="1" applyBorder="1" applyAlignment="1" applyProtection="1">
      <alignment horizontal="center" vertical="center"/>
      <protection locked="0"/>
    </xf>
    <xf numFmtId="0" fontId="22" fillId="0" borderId="2" xfId="0" applyFont="1" applyFill="1" applyBorder="1" applyAlignment="1">
      <alignment horizontal="justify" vertical="center" wrapText="1"/>
    </xf>
    <xf numFmtId="0" fontId="22" fillId="0" borderId="1" xfId="0" applyFont="1" applyFill="1" applyBorder="1" applyAlignment="1">
      <alignment horizontal="justify" vertical="center" wrapText="1"/>
    </xf>
    <xf numFmtId="0" fontId="22" fillId="0" borderId="2" xfId="0" applyFont="1" applyFill="1" applyBorder="1" applyAlignment="1">
      <alignment vertical="center" wrapText="1"/>
    </xf>
    <xf numFmtId="0" fontId="22" fillId="0" borderId="2" xfId="0" applyFont="1" applyFill="1" applyBorder="1" applyAlignment="1" applyProtection="1">
      <alignment horizontal="justify" vertical="center"/>
    </xf>
    <xf numFmtId="0" fontId="23" fillId="0" borderId="4" xfId="0" applyFont="1" applyFill="1" applyBorder="1" applyAlignment="1" applyProtection="1">
      <alignment horizontal="center" vertical="center" wrapText="1"/>
      <protection locked="0"/>
    </xf>
    <xf numFmtId="3" fontId="23" fillId="0" borderId="2" xfId="1" applyNumberFormat="1" applyFont="1" applyFill="1" applyBorder="1" applyAlignment="1" applyProtection="1">
      <alignment horizontal="center" vertical="center"/>
      <protection locked="0"/>
    </xf>
    <xf numFmtId="0" fontId="23" fillId="0" borderId="2" xfId="0" applyFont="1" applyFill="1" applyBorder="1" applyAlignment="1" applyProtection="1">
      <alignment horizontal="justify" vertical="center" wrapText="1"/>
    </xf>
    <xf numFmtId="4" fontId="23" fillId="0" borderId="2" xfId="0" applyNumberFormat="1" applyFont="1" applyFill="1" applyBorder="1" applyAlignment="1" applyProtection="1">
      <alignment horizontal="center" vertical="center"/>
      <protection locked="0"/>
    </xf>
    <xf numFmtId="170" fontId="19" fillId="0" borderId="2" xfId="0" applyNumberFormat="1" applyFont="1" applyFill="1" applyBorder="1" applyAlignment="1" applyProtection="1">
      <alignment horizontal="center" vertical="center"/>
      <protection locked="0"/>
    </xf>
    <xf numFmtId="3" fontId="18" fillId="0" borderId="2" xfId="0" applyNumberFormat="1" applyFont="1" applyBorder="1" applyAlignment="1">
      <alignment horizontal="center" vertical="center"/>
    </xf>
    <xf numFmtId="0" fontId="22" fillId="0" borderId="0" xfId="0" applyFont="1" applyFill="1" applyBorder="1" applyAlignment="1" applyProtection="1">
      <alignment vertical="center"/>
      <protection locked="0"/>
    </xf>
    <xf numFmtId="0" fontId="23" fillId="0" borderId="8" xfId="0" applyFont="1" applyFill="1" applyBorder="1" applyAlignment="1" applyProtection="1">
      <alignment horizontal="center" vertical="center"/>
      <protection locked="0"/>
    </xf>
    <xf numFmtId="170" fontId="19" fillId="0" borderId="8" xfId="0" applyNumberFormat="1" applyFont="1" applyFill="1" applyBorder="1" applyAlignment="1" applyProtection="1">
      <alignment horizontal="center" vertical="center"/>
      <protection locked="0"/>
    </xf>
    <xf numFmtId="3" fontId="18" fillId="0" borderId="8" xfId="0" applyNumberFormat="1" applyFont="1" applyBorder="1" applyAlignment="1">
      <alignment horizontal="center" vertical="center"/>
    </xf>
    <xf numFmtId="0" fontId="21" fillId="0" borderId="0" xfId="0" applyFont="1" applyBorder="1" applyAlignment="1">
      <alignment vertical="center"/>
    </xf>
    <xf numFmtId="0" fontId="24" fillId="11" borderId="2" xfId="0" applyFont="1" applyFill="1" applyBorder="1" applyAlignment="1">
      <alignment horizontal="center" vertical="center" wrapText="1"/>
    </xf>
    <xf numFmtId="3" fontId="23" fillId="12" borderId="2" xfId="1" applyNumberFormat="1" applyFont="1" applyFill="1" applyBorder="1" applyAlignment="1" applyProtection="1">
      <alignment horizontal="center" vertical="center"/>
      <protection locked="0"/>
    </xf>
    <xf numFmtId="0" fontId="23" fillId="12" borderId="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vertical="center"/>
    </xf>
    <xf numFmtId="0" fontId="13" fillId="0" borderId="0" xfId="0" applyFont="1" applyFill="1" applyBorder="1" applyAlignment="1" applyProtection="1">
      <alignment vertical="center" wrapText="1"/>
    </xf>
    <xf numFmtId="0" fontId="24" fillId="0" borderId="2" xfId="0" applyFont="1" applyBorder="1" applyAlignment="1">
      <alignment horizontal="center" vertical="center" wrapText="1"/>
    </xf>
    <xf numFmtId="0" fontId="23" fillId="12" borderId="4" xfId="0" applyFont="1" applyFill="1" applyBorder="1" applyAlignment="1" applyProtection="1">
      <alignment horizontal="center" vertical="center" wrapText="1"/>
      <protection locked="0"/>
    </xf>
    <xf numFmtId="0" fontId="26" fillId="0" borderId="0" xfId="0" applyFont="1" applyFill="1" applyAlignment="1">
      <alignment vertical="center"/>
    </xf>
    <xf numFmtId="0" fontId="27" fillId="0" borderId="0" xfId="0" applyFont="1" applyFill="1" applyAlignment="1" applyProtection="1">
      <alignment vertical="center"/>
      <protection locked="0"/>
    </xf>
    <xf numFmtId="0" fontId="27" fillId="0" borderId="1" xfId="0" applyFont="1" applyFill="1" applyBorder="1" applyAlignment="1" applyProtection="1">
      <alignment vertical="center"/>
      <protection locked="0"/>
    </xf>
    <xf numFmtId="0" fontId="26" fillId="0" borderId="4"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3" fontId="26" fillId="8" borderId="6" xfId="1" applyNumberFormat="1" applyFont="1" applyFill="1" applyBorder="1" applyAlignment="1" applyProtection="1">
      <alignment horizontal="center" vertical="center"/>
      <protection locked="0"/>
    </xf>
    <xf numFmtId="0" fontId="26" fillId="8" borderId="4" xfId="0" applyFont="1" applyFill="1" applyBorder="1" applyAlignment="1" applyProtection="1">
      <alignment horizontal="center" vertical="center" wrapText="1"/>
      <protection locked="0"/>
    </xf>
    <xf numFmtId="0" fontId="26" fillId="8" borderId="8" xfId="0" applyFont="1" applyFill="1" applyBorder="1" applyAlignment="1" applyProtection="1">
      <alignment horizontal="center" vertical="center"/>
      <protection locked="0"/>
    </xf>
    <xf numFmtId="0" fontId="27" fillId="8" borderId="8" xfId="0" applyFont="1" applyFill="1" applyBorder="1" applyAlignment="1" applyProtection="1">
      <alignment horizontal="center" vertical="center" wrapText="1"/>
      <protection locked="0"/>
    </xf>
    <xf numFmtId="0" fontId="26" fillId="8" borderId="8" xfId="0" applyFont="1" applyFill="1" applyBorder="1" applyAlignment="1" applyProtection="1">
      <alignment horizontal="center" vertical="center" wrapText="1"/>
      <protection locked="0"/>
    </xf>
    <xf numFmtId="0" fontId="27" fillId="8" borderId="5"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27" fillId="0" borderId="2" xfId="0" applyFont="1" applyFill="1" applyBorder="1" applyAlignment="1" applyProtection="1">
      <alignment vertical="center" wrapText="1"/>
    </xf>
    <xf numFmtId="0" fontId="27" fillId="0" borderId="4" xfId="0" applyFont="1" applyFill="1" applyBorder="1" applyAlignment="1" applyProtection="1">
      <alignment horizontal="center" vertical="center" wrapText="1"/>
      <protection locked="0"/>
    </xf>
    <xf numFmtId="3" fontId="27" fillId="0" borderId="2" xfId="0" applyNumberFormat="1" applyFont="1" applyFill="1" applyBorder="1" applyAlignment="1" applyProtection="1">
      <alignment horizontal="center" vertical="center" wrapText="1"/>
    </xf>
    <xf numFmtId="165" fontId="27" fillId="0" borderId="2" xfId="1" applyNumberFormat="1" applyFont="1" applyFill="1" applyBorder="1" applyAlignment="1" applyProtection="1">
      <alignment horizontal="center" vertical="center" wrapText="1"/>
      <protection locked="0"/>
    </xf>
    <xf numFmtId="4" fontId="27" fillId="0" borderId="4" xfId="0" applyNumberFormat="1" applyFont="1" applyFill="1" applyBorder="1" applyAlignment="1" applyProtection="1">
      <alignment horizontal="center" vertical="center" wrapText="1"/>
    </xf>
    <xf numFmtId="168" fontId="27" fillId="0" borderId="2" xfId="0" applyNumberFormat="1" applyFont="1" applyFill="1" applyBorder="1" applyAlignment="1" applyProtection="1">
      <alignment horizontal="center" vertical="center"/>
      <protection locked="0"/>
    </xf>
    <xf numFmtId="0" fontId="27" fillId="0" borderId="2" xfId="0" applyFont="1" applyFill="1" applyBorder="1" applyAlignment="1" applyProtection="1">
      <alignment horizontal="justify" vertical="center" wrapText="1"/>
    </xf>
    <xf numFmtId="0" fontId="27" fillId="0" borderId="2" xfId="2" applyFont="1" applyFill="1" applyBorder="1" applyAlignment="1" applyProtection="1">
      <alignment horizontal="justify" vertical="center"/>
    </xf>
    <xf numFmtId="0" fontId="27" fillId="0" borderId="2" xfId="2" applyFont="1" applyFill="1" applyBorder="1" applyAlignment="1" applyProtection="1">
      <alignment horizontal="justify" vertical="center" wrapText="1"/>
    </xf>
    <xf numFmtId="0" fontId="27" fillId="0" borderId="2" xfId="2" applyFont="1" applyFill="1" applyBorder="1" applyAlignment="1" applyProtection="1">
      <alignment vertical="center"/>
    </xf>
    <xf numFmtId="0" fontId="27" fillId="0" borderId="2" xfId="2" applyFont="1" applyFill="1" applyBorder="1" applyAlignment="1" applyProtection="1">
      <alignment vertical="center" wrapText="1"/>
    </xf>
    <xf numFmtId="4" fontId="27" fillId="0" borderId="2" xfId="0" applyNumberFormat="1" applyFont="1" applyFill="1" applyBorder="1" applyAlignment="1" applyProtection="1">
      <alignment horizontal="center" vertical="center" wrapText="1"/>
    </xf>
    <xf numFmtId="0" fontId="27" fillId="0" borderId="4" xfId="0" applyFont="1" applyFill="1" applyBorder="1" applyAlignment="1" applyProtection="1">
      <alignment horizontal="justify" vertical="center" wrapText="1"/>
    </xf>
    <xf numFmtId="0" fontId="27" fillId="0" borderId="4" xfId="0" applyFont="1" applyFill="1" applyBorder="1" applyAlignment="1" applyProtection="1">
      <alignment vertical="center" wrapText="1"/>
    </xf>
    <xf numFmtId="0" fontId="27" fillId="0" borderId="2" xfId="0" applyFont="1" applyFill="1" applyBorder="1" applyAlignment="1" applyProtection="1">
      <alignment vertical="center"/>
    </xf>
    <xf numFmtId="4" fontId="26" fillId="0" borderId="4" xfId="0" applyNumberFormat="1" applyFont="1" applyFill="1" applyBorder="1" applyAlignment="1" applyProtection="1">
      <alignment horizontal="center" vertical="center" wrapText="1"/>
      <protection locked="0"/>
    </xf>
    <xf numFmtId="0" fontId="26" fillId="0" borderId="8" xfId="0" applyFont="1" applyFill="1" applyBorder="1" applyAlignment="1" applyProtection="1">
      <alignment horizontal="center" vertical="center"/>
      <protection locked="0"/>
    </xf>
    <xf numFmtId="4" fontId="26" fillId="0" borderId="2" xfId="0" applyNumberFormat="1"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protection locked="0"/>
    </xf>
    <xf numFmtId="3" fontId="26" fillId="8" borderId="2" xfId="1" applyNumberFormat="1" applyFont="1" applyFill="1" applyBorder="1" applyAlignment="1" applyProtection="1">
      <alignment horizontal="center" vertical="center"/>
      <protection locked="0"/>
    </xf>
    <xf numFmtId="0" fontId="26" fillId="8" borderId="6" xfId="0" applyFont="1" applyFill="1" applyBorder="1" applyAlignment="1" applyProtection="1">
      <alignment horizontal="center" vertical="center" wrapText="1"/>
      <protection locked="0"/>
    </xf>
    <xf numFmtId="0" fontId="27" fillId="8" borderId="4" xfId="0" applyFont="1" applyFill="1" applyBorder="1" applyAlignment="1" applyProtection="1">
      <alignment horizontal="center" vertical="center"/>
      <protection locked="0"/>
    </xf>
    <xf numFmtId="0" fontId="27" fillId="8" borderId="8" xfId="0" applyFont="1" applyFill="1" applyBorder="1" applyAlignment="1" applyProtection="1">
      <alignment horizontal="center" vertical="center"/>
      <protection locked="0"/>
    </xf>
    <xf numFmtId="0" fontId="27" fillId="8" borderId="5" xfId="0" applyFont="1" applyFill="1" applyBorder="1" applyAlignment="1" applyProtection="1">
      <alignment horizontal="center" vertical="center"/>
      <protection locked="0"/>
    </xf>
    <xf numFmtId="0" fontId="27" fillId="0" borderId="4" xfId="0" applyFont="1" applyFill="1" applyBorder="1" applyAlignment="1">
      <alignment horizontal="justify" vertical="center" wrapText="1"/>
    </xf>
    <xf numFmtId="4" fontId="27" fillId="0" borderId="2" xfId="0" applyNumberFormat="1" applyFont="1" applyFill="1" applyBorder="1" applyAlignment="1" applyProtection="1">
      <alignment horizontal="center" vertical="center"/>
      <protection locked="0"/>
    </xf>
    <xf numFmtId="4" fontId="27" fillId="0" borderId="2" xfId="0" applyNumberFormat="1" applyFont="1" applyFill="1" applyBorder="1" applyAlignment="1" applyProtection="1">
      <alignment horizontal="center" vertical="center" wrapText="1"/>
      <protection locked="0"/>
    </xf>
    <xf numFmtId="3" fontId="27" fillId="0" borderId="2"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justify" vertical="center" wrapText="1"/>
    </xf>
    <xf numFmtId="0" fontId="27" fillId="0" borderId="1" xfId="0" applyFont="1" applyFill="1" applyBorder="1" applyAlignment="1">
      <alignment horizontal="justify" vertical="center" wrapText="1"/>
    </xf>
    <xf numFmtId="0" fontId="27" fillId="0" borderId="2" xfId="0" applyFont="1" applyFill="1" applyBorder="1" applyAlignment="1">
      <alignment vertical="center" wrapText="1"/>
    </xf>
    <xf numFmtId="0" fontId="27" fillId="0" borderId="2" xfId="0" applyFont="1" applyFill="1" applyBorder="1" applyAlignment="1" applyProtection="1">
      <alignment horizontal="justify" vertical="center"/>
    </xf>
    <xf numFmtId="4" fontId="27" fillId="0" borderId="0" xfId="0" applyNumberFormat="1" applyFont="1" applyFill="1" applyAlignment="1" applyProtection="1">
      <alignment vertical="center"/>
      <protection locked="0"/>
    </xf>
    <xf numFmtId="0" fontId="26" fillId="0" borderId="2" xfId="0" applyFont="1" applyFill="1" applyBorder="1" applyAlignment="1" applyProtection="1">
      <alignment horizontal="justify" vertical="center" wrapText="1"/>
    </xf>
    <xf numFmtId="4" fontId="26" fillId="0" borderId="2" xfId="0" applyNumberFormat="1" applyFont="1" applyFill="1" applyBorder="1" applyAlignment="1" applyProtection="1">
      <alignment horizontal="center" vertical="center"/>
      <protection locked="0"/>
    </xf>
    <xf numFmtId="0" fontId="27" fillId="0" borderId="4" xfId="0" applyFont="1" applyFill="1" applyBorder="1" applyAlignment="1" applyProtection="1">
      <alignment vertical="center"/>
      <protection locked="0"/>
    </xf>
    <xf numFmtId="2" fontId="26" fillId="0" borderId="4" xfId="0" applyNumberFormat="1" applyFont="1" applyFill="1" applyBorder="1" applyAlignment="1" applyProtection="1">
      <alignment horizontal="center" vertical="center"/>
      <protection locked="0"/>
    </xf>
    <xf numFmtId="2" fontId="26" fillId="0" borderId="2" xfId="0" applyNumberFormat="1" applyFont="1" applyFill="1" applyBorder="1" applyAlignment="1" applyProtection="1">
      <alignment horizontal="center" vertical="center"/>
      <protection locked="0"/>
    </xf>
    <xf numFmtId="0" fontId="26" fillId="0" borderId="5" xfId="0" applyFont="1" applyFill="1" applyBorder="1" applyAlignment="1" applyProtection="1">
      <alignment horizontal="center" vertical="center"/>
      <protection locked="0"/>
    </xf>
    <xf numFmtId="4" fontId="26" fillId="0" borderId="4" xfId="0" applyNumberFormat="1" applyFont="1" applyFill="1" applyBorder="1" applyAlignment="1" applyProtection="1">
      <alignment horizontal="center" vertical="center"/>
      <protection locked="0"/>
    </xf>
    <xf numFmtId="0" fontId="26" fillId="0" borderId="0" xfId="0" applyFont="1" applyFill="1" applyAlignment="1" applyProtection="1">
      <alignment vertical="center"/>
      <protection locked="0"/>
    </xf>
    <xf numFmtId="0" fontId="27" fillId="0" borderId="0" xfId="0" applyFont="1" applyFill="1" applyAlignment="1" applyProtection="1">
      <alignment horizontal="center" vertical="center"/>
      <protection locked="0"/>
    </xf>
    <xf numFmtId="0" fontId="26" fillId="6" borderId="0" xfId="0" applyFont="1" applyFill="1" applyAlignment="1" applyProtection="1">
      <alignment vertical="center"/>
      <protection locked="0"/>
    </xf>
    <xf numFmtId="0" fontId="26" fillId="0" borderId="8" xfId="0" applyFont="1" applyFill="1" applyBorder="1" applyAlignment="1" applyProtection="1">
      <alignment horizontal="center" vertical="center" wrapText="1"/>
      <protection locked="0"/>
    </xf>
    <xf numFmtId="4" fontId="26" fillId="0" borderId="0" xfId="0" applyNumberFormat="1" applyFont="1" applyFill="1" applyAlignment="1" applyProtection="1">
      <alignment vertical="center"/>
      <protection locked="0"/>
    </xf>
    <xf numFmtId="14" fontId="27" fillId="0" borderId="0" xfId="0" applyNumberFormat="1" applyFont="1" applyFill="1" applyAlignment="1" applyProtection="1">
      <alignment vertical="center"/>
      <protection locked="0"/>
    </xf>
    <xf numFmtId="0" fontId="27" fillId="0" borderId="0" xfId="0" applyFont="1" applyFill="1" applyBorder="1" applyAlignment="1" applyProtection="1">
      <alignment vertical="center"/>
      <protection locked="0"/>
    </xf>
    <xf numFmtId="4" fontId="26" fillId="0" borderId="8" xfId="0" applyNumberFormat="1" applyFont="1" applyFill="1" applyBorder="1" applyAlignment="1" applyProtection="1">
      <alignment horizontal="center" vertical="center"/>
      <protection locked="0"/>
    </xf>
    <xf numFmtId="4" fontId="27" fillId="0" borderId="0" xfId="0" applyNumberFormat="1" applyFont="1" applyFill="1" applyBorder="1" applyAlignment="1" applyProtection="1">
      <alignment vertical="center"/>
      <protection locked="0"/>
    </xf>
    <xf numFmtId="0" fontId="26" fillId="12" borderId="4" xfId="0" applyFont="1" applyFill="1" applyBorder="1" applyAlignment="1" applyProtection="1">
      <alignment horizontal="center" vertical="center" wrapText="1"/>
      <protection locked="0"/>
    </xf>
    <xf numFmtId="4" fontId="26" fillId="12" borderId="2" xfId="0" applyNumberFormat="1" applyFont="1" applyFill="1" applyBorder="1" applyAlignment="1" applyProtection="1">
      <alignment horizontal="center" vertical="center"/>
      <protection locked="0"/>
    </xf>
    <xf numFmtId="0" fontId="26" fillId="12" borderId="5" xfId="0" applyFont="1" applyFill="1" applyBorder="1" applyAlignment="1" applyProtection="1">
      <alignment horizontal="center" vertical="center"/>
      <protection locked="0"/>
    </xf>
    <xf numFmtId="3" fontId="26" fillId="12" borderId="2" xfId="1" applyNumberFormat="1" applyFont="1" applyFill="1" applyBorder="1" applyAlignment="1" applyProtection="1">
      <alignment horizontal="center" vertical="center"/>
      <protection locked="0"/>
    </xf>
    <xf numFmtId="0" fontId="26" fillId="12" borderId="2" xfId="0" applyFont="1" applyFill="1" applyBorder="1" applyAlignment="1" applyProtection="1">
      <alignment horizontal="center" vertical="center" wrapText="1"/>
      <protection locked="0"/>
    </xf>
    <xf numFmtId="0" fontId="27" fillId="12" borderId="4" xfId="0" applyFont="1" applyFill="1" applyBorder="1" applyAlignment="1" applyProtection="1">
      <alignment horizontal="center" vertical="center"/>
      <protection locked="0"/>
    </xf>
    <xf numFmtId="0" fontId="27" fillId="12" borderId="8" xfId="0" applyFont="1" applyFill="1" applyBorder="1" applyAlignment="1" applyProtection="1">
      <alignment horizontal="center" vertical="center"/>
      <protection locked="0"/>
    </xf>
    <xf numFmtId="0" fontId="27" fillId="12" borderId="8" xfId="0" applyFont="1" applyFill="1" applyBorder="1" applyAlignment="1" applyProtection="1">
      <alignment vertical="center"/>
      <protection locked="0"/>
    </xf>
    <xf numFmtId="0" fontId="27" fillId="12" borderId="5" xfId="0" applyFont="1" applyFill="1" applyBorder="1" applyAlignment="1" applyProtection="1">
      <alignment vertical="center"/>
      <protection locked="0"/>
    </xf>
    <xf numFmtId="0" fontId="7" fillId="0" borderId="4"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4" fontId="7" fillId="0" borderId="0" xfId="0" applyNumberFormat="1"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xf>
    <xf numFmtId="0" fontId="7" fillId="0" borderId="8"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4" fontId="2" fillId="0" borderId="4" xfId="0" applyNumberFormat="1" applyFont="1" applyFill="1" applyBorder="1" applyAlignment="1" applyProtection="1">
      <alignment horizontal="center" vertical="center" wrapText="1"/>
      <protection locked="0"/>
    </xf>
    <xf numFmtId="4" fontId="2" fillId="0" borderId="5" xfId="0" applyNumberFormat="1" applyFont="1" applyFill="1" applyBorder="1" applyAlignment="1" applyProtection="1">
      <alignment horizontal="center" vertical="center" wrapText="1"/>
      <protection locked="0"/>
    </xf>
    <xf numFmtId="4" fontId="2" fillId="0" borderId="9" xfId="0" applyNumberFormat="1" applyFont="1" applyFill="1" applyBorder="1" applyAlignment="1" applyProtection="1">
      <alignment horizontal="center" vertical="center" wrapText="1"/>
      <protection locked="0"/>
    </xf>
    <xf numFmtId="4" fontId="2" fillId="0" borderId="0" xfId="0" applyNumberFormat="1" applyFont="1" applyFill="1" applyBorder="1" applyAlignment="1" applyProtection="1">
      <alignment horizontal="center" vertical="center" wrapText="1"/>
      <protection locked="0"/>
    </xf>
    <xf numFmtId="4" fontId="2" fillId="0" borderId="7" xfId="0" applyNumberFormat="1" applyFont="1" applyFill="1" applyBorder="1" applyAlignment="1" applyProtection="1">
      <alignment horizontal="center" vertical="center" wrapText="1"/>
      <protection locked="0"/>
    </xf>
    <xf numFmtId="4" fontId="2" fillId="0" borderId="10"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164" fontId="2" fillId="0" borderId="0" xfId="0" applyNumberFormat="1" applyFont="1" applyFill="1" applyAlignment="1">
      <alignment horizontal="center" vertical="center"/>
    </xf>
    <xf numFmtId="2" fontId="2" fillId="0" borderId="4" xfId="0" applyNumberFormat="1" applyFont="1" applyFill="1" applyBorder="1" applyAlignment="1" applyProtection="1">
      <alignment horizontal="center" vertical="center"/>
      <protection locked="0"/>
    </xf>
    <xf numFmtId="2" fontId="2" fillId="0" borderId="5" xfId="0" applyNumberFormat="1" applyFont="1" applyFill="1" applyBorder="1" applyAlignment="1" applyProtection="1">
      <alignment horizontal="center" vertical="center"/>
      <protection locked="0"/>
    </xf>
    <xf numFmtId="4" fontId="2" fillId="0" borderId="2"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4" fontId="2" fillId="6" borderId="2" xfId="0" applyNumberFormat="1"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protection locked="0"/>
    </xf>
    <xf numFmtId="4" fontId="2" fillId="6" borderId="5" xfId="0" applyNumberFormat="1" applyFont="1" applyFill="1" applyBorder="1" applyAlignment="1" applyProtection="1">
      <alignment horizontal="center" vertical="center"/>
      <protection locked="0"/>
    </xf>
    <xf numFmtId="4" fontId="2" fillId="4" borderId="2" xfId="0" applyNumberFormat="1"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4" fontId="2" fillId="0" borderId="5" xfId="0" applyNumberFormat="1" applyFont="1" applyFill="1" applyBorder="1" applyAlignment="1" applyProtection="1">
      <alignment horizontal="center" vertical="center"/>
      <protection locked="0"/>
    </xf>
    <xf numFmtId="0" fontId="2" fillId="0" borderId="0" xfId="0" applyFont="1" applyFill="1" applyAlignment="1">
      <alignment horizontal="center" vertical="center"/>
    </xf>
    <xf numFmtId="164" fontId="6" fillId="0" borderId="1" xfId="0" applyNumberFormat="1" applyFont="1" applyFill="1" applyBorder="1" applyAlignment="1">
      <alignment horizontal="center" vertical="center"/>
    </xf>
    <xf numFmtId="0" fontId="4" fillId="0" borderId="2" xfId="0" applyFont="1" applyFill="1" applyBorder="1" applyAlignment="1" applyProtection="1">
      <alignment horizontal="center" vertical="center"/>
      <protection locked="0"/>
    </xf>
    <xf numFmtId="0" fontId="13" fillId="0" borderId="4" xfId="0" applyFont="1" applyFill="1" applyBorder="1" applyAlignment="1" applyProtection="1">
      <alignment horizontal="left" vertical="center" wrapText="1"/>
    </xf>
    <xf numFmtId="0" fontId="13" fillId="0" borderId="8"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wrapText="1"/>
    </xf>
    <xf numFmtId="4" fontId="7" fillId="0" borderId="4" xfId="0" applyNumberFormat="1" applyFont="1" applyFill="1" applyBorder="1" applyAlignment="1" applyProtection="1">
      <alignment horizontal="center" vertical="center" wrapText="1"/>
      <protection locked="0"/>
    </xf>
    <xf numFmtId="4" fontId="7" fillId="0" borderId="5" xfId="0" applyNumberFormat="1" applyFont="1" applyFill="1" applyBorder="1" applyAlignment="1" applyProtection="1">
      <alignment horizontal="center" vertical="center" wrapText="1"/>
      <protection locked="0"/>
    </xf>
    <xf numFmtId="4"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xf>
    <xf numFmtId="169" fontId="7" fillId="10" borderId="1" xfId="0" applyNumberFormat="1" applyFont="1" applyFill="1" applyBorder="1" applyAlignment="1" applyProtection="1">
      <alignment horizontal="center"/>
      <protection locked="0"/>
    </xf>
    <xf numFmtId="0" fontId="7" fillId="0" borderId="1"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164" fontId="6" fillId="0" borderId="3" xfId="1" applyFont="1" applyFill="1" applyBorder="1" applyAlignment="1" applyProtection="1">
      <alignment horizontal="center" vertical="center"/>
    </xf>
    <xf numFmtId="164" fontId="6" fillId="0" borderId="6" xfId="1" applyFont="1" applyFill="1" applyBorder="1" applyAlignment="1" applyProtection="1">
      <alignment horizontal="center" vertical="center"/>
    </xf>
    <xf numFmtId="0" fontId="13" fillId="0" borderId="4" xfId="0" applyFont="1" applyFill="1" applyBorder="1" applyAlignment="1" applyProtection="1">
      <alignment horizontal="left" vertical="center"/>
    </xf>
    <xf numFmtId="0" fontId="13" fillId="0" borderId="8" xfId="0" applyFont="1" applyFill="1" applyBorder="1" applyAlignment="1" applyProtection="1">
      <alignment horizontal="left" vertical="center"/>
    </xf>
    <xf numFmtId="0" fontId="13" fillId="0" borderId="5" xfId="0" applyFont="1" applyFill="1" applyBorder="1" applyAlignment="1" applyProtection="1">
      <alignment horizontal="left" vertical="center"/>
    </xf>
    <xf numFmtId="0" fontId="7" fillId="0" borderId="8" xfId="0" applyFont="1" applyFill="1" applyBorder="1" applyAlignment="1" applyProtection="1">
      <alignment horizontal="center" vertical="center" wrapText="1"/>
      <protection locked="0"/>
    </xf>
    <xf numFmtId="4" fontId="7" fillId="0" borderId="9" xfId="0" applyNumberFormat="1" applyFont="1" applyFill="1" applyBorder="1" applyAlignment="1" applyProtection="1">
      <alignment horizontal="center" vertical="center" wrapText="1"/>
      <protection locked="0"/>
    </xf>
    <xf numFmtId="4" fontId="7" fillId="0" borderId="0"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4" fontId="7" fillId="6" borderId="2" xfId="0" applyNumberFormat="1" applyFont="1" applyFill="1" applyBorder="1" applyAlignment="1" applyProtection="1">
      <alignment horizontal="center" vertical="center"/>
      <protection locked="0"/>
    </xf>
    <xf numFmtId="4" fontId="7" fillId="6" borderId="5" xfId="0" applyNumberFormat="1" applyFont="1" applyFill="1" applyBorder="1" applyAlignment="1" applyProtection="1">
      <alignment horizontal="center" vertical="center"/>
      <protection locked="0"/>
    </xf>
    <xf numFmtId="4" fontId="7" fillId="0" borderId="5" xfId="0" applyNumberFormat="1"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4" fontId="7" fillId="4" borderId="2" xfId="0" applyNumberFormat="1"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6" borderId="2"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2" fontId="6" fillId="5" borderId="4" xfId="0" applyNumberFormat="1" applyFont="1" applyFill="1" applyBorder="1" applyAlignment="1" applyProtection="1">
      <alignment horizontal="center" vertical="center"/>
      <protection locked="0"/>
    </xf>
    <xf numFmtId="2" fontId="6" fillId="5" borderId="5" xfId="0" applyNumberFormat="1" applyFont="1" applyFill="1" applyBorder="1" applyAlignment="1" applyProtection="1">
      <alignment horizontal="center" vertical="center"/>
      <protection locked="0"/>
    </xf>
    <xf numFmtId="2" fontId="6" fillId="0" borderId="4" xfId="0" applyNumberFormat="1" applyFont="1" applyFill="1" applyBorder="1" applyAlignment="1" applyProtection="1">
      <alignment horizontal="center" vertical="center"/>
      <protection locked="0"/>
    </xf>
    <xf numFmtId="2" fontId="6" fillId="0" borderId="5" xfId="0" applyNumberFormat="1" applyFont="1" applyFill="1" applyBorder="1" applyAlignment="1" applyProtection="1">
      <alignment horizontal="center" vertical="center"/>
      <protection locked="0"/>
    </xf>
    <xf numFmtId="0" fontId="4" fillId="8" borderId="4" xfId="0" applyFont="1" applyFill="1" applyBorder="1" applyAlignment="1" applyProtection="1">
      <alignment horizontal="center" vertical="center"/>
    </xf>
    <xf numFmtId="0" fontId="4" fillId="8" borderId="5"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2" fillId="0" borderId="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2" fontId="7" fillId="0" borderId="4" xfId="0" applyNumberFormat="1" applyFont="1" applyFill="1" applyBorder="1" applyAlignment="1" applyProtection="1">
      <alignment horizontal="center" vertical="center"/>
      <protection locked="0"/>
    </xf>
    <xf numFmtId="2" fontId="7" fillId="0" borderId="5" xfId="0" applyNumberFormat="1" applyFont="1" applyFill="1" applyBorder="1" applyAlignment="1" applyProtection="1">
      <alignment horizontal="center" vertical="center"/>
      <protection locked="0"/>
    </xf>
    <xf numFmtId="164" fontId="26" fillId="0" borderId="1" xfId="0" applyNumberFormat="1" applyFont="1" applyFill="1" applyBorder="1" applyAlignment="1">
      <alignment horizontal="center" vertical="center"/>
    </xf>
    <xf numFmtId="0" fontId="26" fillId="9" borderId="4" xfId="0" applyFont="1" applyFill="1" applyBorder="1" applyAlignment="1" applyProtection="1">
      <alignment horizontal="center" vertical="center" wrapText="1"/>
      <protection locked="0"/>
    </xf>
    <xf numFmtId="0" fontId="26" fillId="9" borderId="8" xfId="0" applyFont="1" applyFill="1" applyBorder="1" applyAlignment="1" applyProtection="1">
      <alignment horizontal="center" vertical="center"/>
      <protection locked="0"/>
    </xf>
    <xf numFmtId="0" fontId="26" fillId="9" borderId="5"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wrapText="1"/>
      <protection locked="0"/>
    </xf>
    <xf numFmtId="0" fontId="26" fillId="0" borderId="6" xfId="0" applyFont="1" applyFill="1" applyBorder="1" applyAlignment="1" applyProtection="1">
      <alignment horizontal="center" vertical="center" wrapText="1"/>
      <protection locked="0"/>
    </xf>
    <xf numFmtId="0" fontId="26" fillId="12" borderId="4" xfId="0" applyFont="1" applyFill="1" applyBorder="1" applyAlignment="1" applyProtection="1">
      <alignment horizontal="center" vertical="center"/>
      <protection locked="0"/>
    </xf>
    <xf numFmtId="0" fontId="26" fillId="12" borderId="8" xfId="0" applyFont="1" applyFill="1" applyBorder="1" applyAlignment="1" applyProtection="1">
      <alignment horizontal="center" vertical="center"/>
      <protection locked="0"/>
    </xf>
    <xf numFmtId="0" fontId="26" fillId="12" borderId="5" xfId="0" applyFont="1" applyFill="1" applyBorder="1" applyAlignment="1" applyProtection="1">
      <alignment horizontal="center" vertical="center"/>
      <protection locked="0"/>
    </xf>
    <xf numFmtId="0" fontId="26" fillId="13" borderId="4" xfId="0" applyFont="1" applyFill="1" applyBorder="1" applyAlignment="1" applyProtection="1">
      <alignment horizontal="center" vertical="center" wrapText="1"/>
      <protection locked="0"/>
    </xf>
    <xf numFmtId="0" fontId="26" fillId="13" borderId="8" xfId="0" applyFont="1" applyFill="1" applyBorder="1" applyAlignment="1" applyProtection="1">
      <alignment horizontal="center" vertical="center"/>
      <protection locked="0"/>
    </xf>
    <xf numFmtId="0" fontId="26" fillId="13" borderId="5" xfId="0" applyFont="1" applyFill="1" applyBorder="1" applyAlignment="1" applyProtection="1">
      <alignment horizontal="center" vertical="center"/>
      <protection locked="0"/>
    </xf>
    <xf numFmtId="0" fontId="26" fillId="7" borderId="4" xfId="0" applyFont="1" applyFill="1" applyBorder="1" applyAlignment="1" applyProtection="1">
      <alignment horizontal="center" vertical="center" wrapText="1"/>
      <protection locked="0"/>
    </xf>
    <xf numFmtId="0" fontId="26" fillId="7" borderId="8" xfId="0" applyFont="1" applyFill="1" applyBorder="1" applyAlignment="1" applyProtection="1">
      <alignment horizontal="center" vertical="center"/>
      <protection locked="0"/>
    </xf>
    <xf numFmtId="0" fontId="26" fillId="7" borderId="5" xfId="0"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protection locked="0"/>
    </xf>
    <xf numFmtId="0" fontId="26" fillId="0" borderId="8"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26" fillId="0" borderId="6" xfId="0"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wrapText="1"/>
      <protection locked="0"/>
    </xf>
    <xf numFmtId="0" fontId="26" fillId="0" borderId="8" xfId="0" applyFont="1" applyFill="1" applyBorder="1" applyAlignment="1" applyProtection="1">
      <alignment horizontal="center" vertical="center" wrapText="1"/>
      <protection locked="0"/>
    </xf>
    <xf numFmtId="0" fontId="26" fillId="0" borderId="5" xfId="0" applyFont="1" applyFill="1" applyBorder="1" applyAlignment="1" applyProtection="1">
      <alignment horizontal="center" vertical="center" wrapText="1"/>
      <protection locked="0"/>
    </xf>
    <xf numFmtId="0" fontId="26" fillId="0" borderId="5" xfId="0" applyFont="1" applyFill="1" applyBorder="1" applyAlignment="1" applyProtection="1">
      <alignment horizontal="center" vertical="center"/>
      <protection locked="0"/>
    </xf>
    <xf numFmtId="4" fontId="23" fillId="12" borderId="4" xfId="0" applyNumberFormat="1" applyFont="1" applyFill="1" applyBorder="1" applyAlignment="1" applyProtection="1">
      <alignment horizontal="center" vertical="center"/>
      <protection locked="0"/>
    </xf>
    <xf numFmtId="4" fontId="23" fillId="12" borderId="5" xfId="0" applyNumberFormat="1" applyFont="1" applyFill="1" applyBorder="1" applyAlignment="1" applyProtection="1">
      <alignment horizontal="center" vertical="center"/>
      <protection locked="0"/>
    </xf>
    <xf numFmtId="4" fontId="26" fillId="12" borderId="4" xfId="0" applyNumberFormat="1" applyFont="1" applyFill="1" applyBorder="1" applyAlignment="1" applyProtection="1">
      <alignment horizontal="center" vertical="center"/>
      <protection locked="0"/>
    </xf>
    <xf numFmtId="4" fontId="26" fillId="12" borderId="8" xfId="0" applyNumberFormat="1" applyFont="1" applyFill="1" applyBorder="1" applyAlignment="1" applyProtection="1">
      <alignment horizontal="center" vertical="center"/>
      <protection locked="0"/>
    </xf>
    <xf numFmtId="4" fontId="26" fillId="12" borderId="5" xfId="0" applyNumberFormat="1" applyFont="1" applyFill="1" applyBorder="1" applyAlignment="1" applyProtection="1">
      <alignment horizontal="center" vertical="center"/>
      <protection locked="0"/>
    </xf>
    <xf numFmtId="164" fontId="26" fillId="0" borderId="3" xfId="1" applyFont="1" applyFill="1" applyBorder="1" applyAlignment="1" applyProtection="1">
      <alignment horizontal="center" vertical="center"/>
      <protection locked="0"/>
    </xf>
    <xf numFmtId="164" fontId="26" fillId="0" borderId="6" xfId="1" applyFont="1" applyFill="1" applyBorder="1" applyAlignment="1" applyProtection="1">
      <alignment horizontal="center" vertical="center"/>
      <protection locked="0"/>
    </xf>
    <xf numFmtId="0" fontId="24"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23" fillId="0" borderId="4" xfId="0" applyFont="1" applyFill="1" applyBorder="1" applyAlignment="1" applyProtection="1">
      <alignment horizontal="center" vertical="center"/>
      <protection locked="0"/>
    </xf>
    <xf numFmtId="0" fontId="23" fillId="0" borderId="8"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2" fillId="8" borderId="4" xfId="0" applyFont="1" applyFill="1" applyBorder="1" applyAlignment="1" applyProtection="1">
      <alignment horizontal="center" vertical="center"/>
      <protection locked="0"/>
    </xf>
    <xf numFmtId="0" fontId="22" fillId="8" borderId="8" xfId="0" applyFont="1" applyFill="1" applyBorder="1" applyAlignment="1" applyProtection="1">
      <alignment horizontal="center" vertical="center"/>
      <protection locked="0"/>
    </xf>
    <xf numFmtId="0" fontId="22" fillId="8" borderId="5" xfId="0" applyFont="1" applyFill="1" applyBorder="1" applyAlignment="1" applyProtection="1">
      <alignment horizontal="center" vertical="center"/>
      <protection locked="0"/>
    </xf>
    <xf numFmtId="0" fontId="22" fillId="12" borderId="4" xfId="0" applyFont="1" applyFill="1" applyBorder="1" applyAlignment="1" applyProtection="1">
      <alignment horizontal="center" vertical="center"/>
      <protection locked="0"/>
    </xf>
    <xf numFmtId="0" fontId="22" fillId="12" borderId="8" xfId="0" applyFont="1" applyFill="1" applyBorder="1" applyAlignment="1" applyProtection="1">
      <alignment horizontal="center" vertical="center"/>
      <protection locked="0"/>
    </xf>
    <xf numFmtId="0" fontId="22" fillId="12" borderId="5" xfId="0" applyFont="1" applyFill="1" applyBorder="1" applyAlignment="1" applyProtection="1">
      <alignment horizontal="center" vertical="center"/>
      <protection locked="0"/>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1" fillId="11" borderId="4"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3" fillId="0" borderId="4" xfId="0"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wrapText="1"/>
      <protection locked="0"/>
    </xf>
    <xf numFmtId="0" fontId="23" fillId="12" borderId="4" xfId="0" applyFont="1" applyFill="1" applyBorder="1" applyAlignment="1" applyProtection="1">
      <alignment horizontal="center" vertical="center"/>
      <protection locked="0"/>
    </xf>
    <xf numFmtId="0" fontId="23" fillId="12" borderId="8" xfId="0" applyFont="1" applyFill="1" applyBorder="1" applyAlignment="1" applyProtection="1">
      <alignment horizontal="center" vertical="center"/>
      <protection locked="0"/>
    </xf>
    <xf numFmtId="170" fontId="19" fillId="0" borderId="4" xfId="0" applyNumberFormat="1" applyFont="1" applyFill="1" applyBorder="1" applyAlignment="1" applyProtection="1">
      <alignment horizontal="center" vertical="center"/>
      <protection locked="0"/>
    </xf>
    <xf numFmtId="170" fontId="19" fillId="0" borderId="8" xfId="0" applyNumberFormat="1" applyFont="1" applyFill="1" applyBorder="1" applyAlignment="1" applyProtection="1">
      <alignment horizontal="center" vertical="center"/>
      <protection locked="0"/>
    </xf>
    <xf numFmtId="170" fontId="19" fillId="0" borderId="5" xfId="0" applyNumberFormat="1" applyFont="1" applyFill="1" applyBorder="1" applyAlignment="1" applyProtection="1">
      <alignment horizontal="center" vertical="center"/>
      <protection locked="0"/>
    </xf>
    <xf numFmtId="170" fontId="19" fillId="12" borderId="4" xfId="0" applyNumberFormat="1" applyFont="1" applyFill="1" applyBorder="1" applyAlignment="1" applyProtection="1">
      <alignment horizontal="center" vertical="center"/>
      <protection locked="0"/>
    </xf>
    <xf numFmtId="170" fontId="19" fillId="12" borderId="8" xfId="0" applyNumberFormat="1" applyFont="1" applyFill="1" applyBorder="1" applyAlignment="1" applyProtection="1">
      <alignment horizontal="center" vertical="center"/>
      <protection locked="0"/>
    </xf>
    <xf numFmtId="170" fontId="19" fillId="12" borderId="5" xfId="0" applyNumberFormat="1" applyFont="1" applyFill="1" applyBorder="1" applyAlignment="1" applyProtection="1">
      <alignment horizontal="center" vertical="center"/>
      <protection locked="0"/>
    </xf>
    <xf numFmtId="0" fontId="13" fillId="0" borderId="2" xfId="0" applyFont="1" applyFill="1" applyBorder="1" applyAlignment="1" applyProtection="1">
      <alignment vertical="center" wrapText="1"/>
    </xf>
    <xf numFmtId="0" fontId="13" fillId="0" borderId="2" xfId="0" applyFont="1" applyFill="1" applyBorder="1" applyAlignment="1" applyProtection="1">
      <alignment vertical="center"/>
    </xf>
    <xf numFmtId="0" fontId="25" fillId="0" borderId="0" xfId="0" applyFont="1" applyAlignment="1">
      <alignment horizontal="center" vertical="center"/>
    </xf>
    <xf numFmtId="0" fontId="25" fillId="8" borderId="2" xfId="0" applyFont="1" applyFill="1" applyBorder="1" applyAlignment="1">
      <alignment horizontal="center" vertical="center"/>
    </xf>
    <xf numFmtId="170" fontId="20" fillId="0" borderId="4" xfId="0" applyNumberFormat="1" applyFont="1" applyFill="1" applyBorder="1" applyAlignment="1" applyProtection="1">
      <alignment horizontal="center" vertical="center"/>
      <protection locked="0"/>
    </xf>
    <xf numFmtId="170" fontId="20" fillId="0" borderId="8" xfId="0" applyNumberFormat="1" applyFont="1" applyFill="1" applyBorder="1" applyAlignment="1" applyProtection="1">
      <alignment horizontal="center" vertical="center"/>
      <protection locked="0"/>
    </xf>
    <xf numFmtId="170" fontId="20" fillId="0" borderId="5" xfId="0" applyNumberFormat="1" applyFont="1" applyFill="1" applyBorder="1" applyAlignment="1" applyProtection="1">
      <alignment horizontal="center" vertical="center"/>
      <protection locked="0"/>
    </xf>
    <xf numFmtId="4" fontId="19" fillId="0" borderId="4" xfId="0" applyNumberFormat="1" applyFont="1" applyFill="1" applyBorder="1" applyAlignment="1" applyProtection="1">
      <alignment horizontal="center" vertical="center"/>
      <protection locked="0"/>
    </xf>
    <xf numFmtId="0" fontId="19" fillId="0" borderId="8" xfId="0" applyNumberFormat="1" applyFont="1" applyFill="1" applyBorder="1" applyAlignment="1" applyProtection="1">
      <alignment horizontal="center" vertical="center"/>
      <protection locked="0"/>
    </xf>
    <xf numFmtId="0" fontId="19" fillId="0" borderId="5" xfId="0" applyNumberFormat="1" applyFont="1" applyFill="1" applyBorder="1" applyAlignment="1" applyProtection="1">
      <alignment horizontal="center" vertical="center"/>
      <protection locked="0"/>
    </xf>
    <xf numFmtId="2" fontId="19" fillId="0" borderId="4" xfId="0" applyNumberFormat="1" applyFont="1" applyFill="1" applyBorder="1" applyAlignment="1" applyProtection="1">
      <alignment horizontal="center" vertical="center"/>
      <protection locked="0"/>
    </xf>
    <xf numFmtId="2" fontId="19" fillId="0" borderId="8" xfId="0" applyNumberFormat="1" applyFont="1" applyFill="1" applyBorder="1" applyAlignment="1" applyProtection="1">
      <alignment horizontal="center" vertical="center"/>
      <protection locked="0"/>
    </xf>
    <xf numFmtId="2" fontId="19" fillId="0" borderId="5"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2" fillId="0" borderId="0" xfId="0" applyFont="1" applyFill="1" applyAlignment="1">
      <alignment vertical="center"/>
    </xf>
    <xf numFmtId="0" fontId="2" fillId="0" borderId="1" xfId="0" applyFont="1" applyFill="1" applyBorder="1" applyAlignment="1">
      <alignment vertical="center"/>
    </xf>
    <xf numFmtId="0" fontId="2" fillId="0" borderId="11" xfId="0" applyFont="1" applyFill="1" applyBorder="1" applyAlignment="1">
      <alignment vertical="center"/>
    </xf>
    <xf numFmtId="0" fontId="10" fillId="0" borderId="0" xfId="0" applyFont="1" applyFill="1" applyAlignment="1" applyProtection="1">
      <alignment vertical="center"/>
    </xf>
    <xf numFmtId="0" fontId="7" fillId="8" borderId="4" xfId="0" applyFont="1" applyFill="1" applyBorder="1" applyAlignment="1" applyProtection="1">
      <alignment horizontal="center" vertical="center"/>
      <protection locked="0"/>
    </xf>
    <xf numFmtId="0" fontId="7" fillId="8" borderId="8" xfId="0" applyFont="1" applyFill="1" applyBorder="1" applyAlignment="1" applyProtection="1">
      <alignment horizontal="center" vertical="center"/>
      <protection locked="0"/>
    </xf>
    <xf numFmtId="0" fontId="7" fillId="8" borderId="5" xfId="0" applyFont="1" applyFill="1" applyBorder="1" applyAlignment="1" applyProtection="1">
      <alignment horizontal="center" vertical="center"/>
      <protection locked="0"/>
    </xf>
    <xf numFmtId="4" fontId="7" fillId="8" borderId="2" xfId="0" applyNumberFormat="1" applyFont="1" applyFill="1" applyBorder="1" applyAlignment="1" applyProtection="1">
      <alignment horizontal="center" vertical="center"/>
      <protection locked="0"/>
    </xf>
    <xf numFmtId="0" fontId="7" fillId="8" borderId="2" xfId="0" applyFont="1" applyFill="1" applyBorder="1" applyAlignment="1" applyProtection="1">
      <alignment horizontal="center" vertical="center"/>
      <protection locked="0"/>
    </xf>
    <xf numFmtId="4" fontId="7" fillId="0" borderId="4" xfId="0" applyNumberFormat="1" applyFont="1" applyFill="1" applyBorder="1" applyAlignment="1" applyProtection="1">
      <alignment horizontal="center" vertical="center"/>
      <protection locked="0"/>
    </xf>
    <xf numFmtId="0" fontId="7" fillId="12" borderId="4" xfId="0" applyFont="1" applyFill="1" applyBorder="1" applyAlignment="1" applyProtection="1">
      <alignment horizontal="center" vertical="center" wrapText="1"/>
      <protection locked="0"/>
    </xf>
    <xf numFmtId="0" fontId="7" fillId="12" borderId="4" xfId="0" applyFont="1" applyFill="1" applyBorder="1" applyAlignment="1" applyProtection="1">
      <alignment vertical="center"/>
      <protection locked="0"/>
    </xf>
    <xf numFmtId="0" fontId="7" fillId="12" borderId="8" xfId="0" applyFont="1" applyFill="1" applyBorder="1" applyAlignment="1" applyProtection="1">
      <alignment vertical="center"/>
      <protection locked="0"/>
    </xf>
    <xf numFmtId="0" fontId="7" fillId="12" borderId="5" xfId="0" applyFont="1" applyFill="1" applyBorder="1" applyAlignment="1" applyProtection="1">
      <alignment horizontal="center" vertical="center"/>
      <protection locked="0"/>
    </xf>
    <xf numFmtId="0" fontId="7" fillId="0" borderId="4" xfId="0" applyFont="1" applyFill="1" applyBorder="1" applyAlignment="1" applyProtection="1">
      <alignment vertical="center"/>
      <protection locked="0"/>
    </xf>
    <xf numFmtId="0" fontId="7" fillId="0" borderId="8" xfId="0" applyFont="1" applyFill="1" applyBorder="1" applyAlignment="1" applyProtection="1">
      <alignment vertical="center"/>
      <protection locked="0"/>
    </xf>
    <xf numFmtId="3" fontId="7" fillId="12" borderId="6" xfId="1" applyNumberFormat="1" applyFont="1" applyFill="1" applyBorder="1" applyAlignment="1" applyProtection="1">
      <alignment horizontal="center" vertical="center"/>
      <protection locked="0"/>
    </xf>
    <xf numFmtId="0" fontId="7" fillId="12" borderId="4" xfId="0" applyFont="1" applyFill="1" applyBorder="1" applyAlignment="1" applyProtection="1">
      <alignment vertical="center" wrapText="1"/>
      <protection locked="0"/>
    </xf>
    <xf numFmtId="0" fontId="7" fillId="12" borderId="8" xfId="0" applyFont="1" applyFill="1" applyBorder="1" applyAlignment="1" applyProtection="1">
      <alignment vertical="center" wrapText="1"/>
      <protection locked="0"/>
    </xf>
    <xf numFmtId="0" fontId="7" fillId="12" borderId="5" xfId="0" applyFont="1" applyFill="1" applyBorder="1" applyAlignment="1" applyProtection="1">
      <alignment vertical="center" wrapText="1"/>
      <protection locked="0"/>
    </xf>
    <xf numFmtId="3" fontId="7" fillId="12" borderId="2" xfId="1" applyNumberFormat="1" applyFont="1" applyFill="1" applyBorder="1" applyAlignment="1" applyProtection="1">
      <alignment horizontal="center" vertical="center"/>
      <protection locked="0"/>
    </xf>
    <xf numFmtId="0" fontId="7" fillId="12" borderId="2" xfId="0" applyFont="1" applyFill="1" applyBorder="1" applyAlignment="1" applyProtection="1">
      <alignment horizontal="center" vertical="center" wrapText="1"/>
      <protection locked="0"/>
    </xf>
    <xf numFmtId="0" fontId="15" fillId="12" borderId="4" xfId="0" applyFont="1" applyFill="1" applyBorder="1" applyAlignment="1" applyProtection="1">
      <alignment horizontal="center" vertical="center"/>
      <protection locked="0"/>
    </xf>
    <xf numFmtId="0" fontId="15" fillId="12" borderId="8" xfId="0" applyFont="1" applyFill="1" applyBorder="1" applyAlignment="1" applyProtection="1">
      <alignment horizontal="center" vertical="center"/>
      <protection locked="0"/>
    </xf>
    <xf numFmtId="0" fontId="15" fillId="12" borderId="5"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wrapText="1"/>
      <protection locked="0"/>
    </xf>
    <xf numFmtId="0" fontId="4" fillId="8" borderId="2" xfId="0" applyFont="1" applyFill="1" applyBorder="1" applyAlignment="1" applyProtection="1">
      <alignment horizontal="center" vertical="center"/>
    </xf>
    <xf numFmtId="164" fontId="6" fillId="0" borderId="2" xfId="1"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3" fontId="7" fillId="8" borderId="2" xfId="1" applyNumberFormat="1" applyFont="1" applyFill="1" applyBorder="1" applyAlignment="1" applyProtection="1">
      <alignment horizontal="center" vertical="center"/>
    </xf>
    <xf numFmtId="0" fontId="7" fillId="8" borderId="2" xfId="0" applyFont="1" applyFill="1" applyBorder="1" applyAlignment="1" applyProtection="1">
      <alignment horizontal="center" vertical="center" wrapText="1"/>
    </xf>
    <xf numFmtId="0" fontId="7" fillId="8" borderId="2" xfId="0" applyFont="1" applyFill="1" applyBorder="1" applyAlignment="1" applyProtection="1">
      <alignment horizontal="center" vertical="center"/>
    </xf>
    <xf numFmtId="3" fontId="7" fillId="0" borderId="2" xfId="1" applyNumberFormat="1" applyFont="1" applyFill="1" applyBorder="1" applyAlignment="1" applyProtection="1">
      <alignment horizontal="center" vertical="center"/>
    </xf>
    <xf numFmtId="4" fontId="7" fillId="0" borderId="2" xfId="0" applyNumberFormat="1" applyFont="1" applyFill="1" applyBorder="1" applyAlignment="1" applyProtection="1">
      <alignment horizontal="center" vertical="center" wrapText="1"/>
      <protection locked="0"/>
    </xf>
    <xf numFmtId="0" fontId="7" fillId="8" borderId="2" xfId="0" applyFont="1" applyFill="1" applyBorder="1" applyAlignment="1" applyProtection="1">
      <alignment horizontal="center" vertical="center" wrapText="1"/>
      <protection locked="0"/>
    </xf>
    <xf numFmtId="0" fontId="15" fillId="8" borderId="2" xfId="0" applyFont="1" applyFill="1" applyBorder="1" applyAlignment="1" applyProtection="1">
      <alignment horizontal="center" vertical="center"/>
      <protection locked="0"/>
    </xf>
    <xf numFmtId="0" fontId="3" fillId="0" borderId="2" xfId="0" applyFont="1" applyFill="1" applyBorder="1" applyAlignment="1" applyProtection="1">
      <alignment vertical="center"/>
      <protection locked="0"/>
    </xf>
    <xf numFmtId="2" fontId="6"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164" fontId="6" fillId="0" borderId="3" xfId="1" applyFont="1" applyFill="1" applyBorder="1" applyAlignment="1" applyProtection="1">
      <alignment horizontal="center" vertical="center"/>
      <protection locked="0"/>
    </xf>
    <xf numFmtId="164" fontId="6" fillId="0" borderId="6" xfId="1" applyFont="1" applyFill="1" applyBorder="1" applyAlignment="1" applyProtection="1">
      <alignment horizontal="center" vertical="center"/>
      <protection locked="0"/>
    </xf>
  </cellXfs>
  <cellStyles count="3">
    <cellStyle name="Moneda" xfId="1" builtinId="4"/>
    <cellStyle name="Normal" xfId="0" builtinId="0"/>
    <cellStyle name="Normal 2 2"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581025</xdr:colOff>
      <xdr:row>206</xdr:row>
      <xdr:rowOff>47625</xdr:rowOff>
    </xdr:from>
    <xdr:to>
      <xdr:col>9</xdr:col>
      <xdr:colOff>159043</xdr:colOff>
      <xdr:row>212</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0425" y="56607075"/>
          <a:ext cx="3892843" cy="1304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9525</xdr:colOff>
      <xdr:row>205</xdr:row>
      <xdr:rowOff>190500</xdr:rowOff>
    </xdr:from>
    <xdr:to>
      <xdr:col>9</xdr:col>
      <xdr:colOff>34950</xdr:colOff>
      <xdr:row>212</xdr:row>
      <xdr:rowOff>55554</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7575" y="57254775"/>
          <a:ext cx="3711600" cy="1293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619125</xdr:colOff>
      <xdr:row>206</xdr:row>
      <xdr:rowOff>0</xdr:rowOff>
    </xdr:from>
    <xdr:to>
      <xdr:col>8</xdr:col>
      <xdr:colOff>687627</xdr:colOff>
      <xdr:row>214</xdr:row>
      <xdr:rowOff>192825</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48525" y="60312300"/>
          <a:ext cx="3678477" cy="182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3"/>
  <sheetViews>
    <sheetView showGridLines="0" zoomScale="75" zoomScaleNormal="75" workbookViewId="0">
      <selection activeCell="D10" sqref="D10"/>
    </sheetView>
  </sheetViews>
  <sheetFormatPr baseColWidth="10" defaultRowHeight="15.75" x14ac:dyDescent="0.25"/>
  <cols>
    <col min="1" max="1" width="11.42578125" style="33"/>
    <col min="2" max="2" width="13.5703125" style="33" customWidth="1"/>
    <col min="3" max="3" width="74.42578125" style="33" customWidth="1"/>
    <col min="4" max="4" width="9.42578125" style="33" customWidth="1"/>
    <col min="5" max="5" width="13.42578125" style="33" customWidth="1"/>
    <col min="6" max="6" width="11.7109375" style="33" customWidth="1"/>
    <col min="7" max="7" width="12.85546875" style="33" customWidth="1"/>
    <col min="8" max="8" width="11.28515625" style="33" customWidth="1"/>
    <col min="9" max="11" width="12.85546875" style="33" customWidth="1"/>
    <col min="12" max="197" width="11.42578125" style="33"/>
    <col min="198" max="198" width="5.7109375" style="33" customWidth="1"/>
    <col min="199" max="199" width="68.28515625" style="33" customWidth="1"/>
    <col min="200" max="200" width="10.5703125" style="33" customWidth="1"/>
    <col min="201" max="201" width="16.42578125" style="33" customWidth="1"/>
    <col min="202" max="203" width="19" style="33" customWidth="1"/>
    <col min="204" max="453" width="11.42578125" style="33"/>
    <col min="454" max="454" width="5.7109375" style="33" customWidth="1"/>
    <col min="455" max="455" width="68.28515625" style="33" customWidth="1"/>
    <col min="456" max="456" width="10.5703125" style="33" customWidth="1"/>
    <col min="457" max="457" width="16.42578125" style="33" customWidth="1"/>
    <col min="458" max="459" width="19" style="33" customWidth="1"/>
    <col min="460" max="709" width="11.42578125" style="33"/>
    <col min="710" max="710" width="5.7109375" style="33" customWidth="1"/>
    <col min="711" max="711" width="68.28515625" style="33" customWidth="1"/>
    <col min="712" max="712" width="10.5703125" style="33" customWidth="1"/>
    <col min="713" max="713" width="16.42578125" style="33" customWidth="1"/>
    <col min="714" max="715" width="19" style="33" customWidth="1"/>
    <col min="716" max="965" width="11.42578125" style="33"/>
    <col min="966" max="966" width="5.7109375" style="33" customWidth="1"/>
    <col min="967" max="967" width="68.28515625" style="33" customWidth="1"/>
    <col min="968" max="968" width="10.5703125" style="33" customWidth="1"/>
    <col min="969" max="969" width="16.42578125" style="33" customWidth="1"/>
    <col min="970" max="971" width="19" style="33" customWidth="1"/>
    <col min="972" max="1221" width="11.42578125" style="33"/>
    <col min="1222" max="1222" width="5.7109375" style="33" customWidth="1"/>
    <col min="1223" max="1223" width="68.28515625" style="33" customWidth="1"/>
    <col min="1224" max="1224" width="10.5703125" style="33" customWidth="1"/>
    <col min="1225" max="1225" width="16.42578125" style="33" customWidth="1"/>
    <col min="1226" max="1227" width="19" style="33" customWidth="1"/>
    <col min="1228" max="1477" width="11.42578125" style="33"/>
    <col min="1478" max="1478" width="5.7109375" style="33" customWidth="1"/>
    <col min="1479" max="1479" width="68.28515625" style="33" customWidth="1"/>
    <col min="1480" max="1480" width="10.5703125" style="33" customWidth="1"/>
    <col min="1481" max="1481" width="16.42578125" style="33" customWidth="1"/>
    <col min="1482" max="1483" width="19" style="33" customWidth="1"/>
    <col min="1484" max="1733" width="11.42578125" style="33"/>
    <col min="1734" max="1734" width="5.7109375" style="33" customWidth="1"/>
    <col min="1735" max="1735" width="68.28515625" style="33" customWidth="1"/>
    <col min="1736" max="1736" width="10.5703125" style="33" customWidth="1"/>
    <col min="1737" max="1737" width="16.42578125" style="33" customWidth="1"/>
    <col min="1738" max="1739" width="19" style="33" customWidth="1"/>
    <col min="1740" max="1989" width="11.42578125" style="33"/>
    <col min="1990" max="1990" width="5.7109375" style="33" customWidth="1"/>
    <col min="1991" max="1991" width="68.28515625" style="33" customWidth="1"/>
    <col min="1992" max="1992" width="10.5703125" style="33" customWidth="1"/>
    <col min="1993" max="1993" width="16.42578125" style="33" customWidth="1"/>
    <col min="1994" max="1995" width="19" style="33" customWidth="1"/>
    <col min="1996" max="2245" width="11.42578125" style="33"/>
    <col min="2246" max="2246" width="5.7109375" style="33" customWidth="1"/>
    <col min="2247" max="2247" width="68.28515625" style="33" customWidth="1"/>
    <col min="2248" max="2248" width="10.5703125" style="33" customWidth="1"/>
    <col min="2249" max="2249" width="16.42578125" style="33" customWidth="1"/>
    <col min="2250" max="2251" width="19" style="33" customWidth="1"/>
    <col min="2252" max="2501" width="11.42578125" style="33"/>
    <col min="2502" max="2502" width="5.7109375" style="33" customWidth="1"/>
    <col min="2503" max="2503" width="68.28515625" style="33" customWidth="1"/>
    <col min="2504" max="2504" width="10.5703125" style="33" customWidth="1"/>
    <col min="2505" max="2505" width="16.42578125" style="33" customWidth="1"/>
    <col min="2506" max="2507" width="19" style="33" customWidth="1"/>
    <col min="2508" max="2757" width="11.42578125" style="33"/>
    <col min="2758" max="2758" width="5.7109375" style="33" customWidth="1"/>
    <col min="2759" max="2759" width="68.28515625" style="33" customWidth="1"/>
    <col min="2760" max="2760" width="10.5703125" style="33" customWidth="1"/>
    <col min="2761" max="2761" width="16.42578125" style="33" customWidth="1"/>
    <col min="2762" max="2763" width="19" style="33" customWidth="1"/>
    <col min="2764" max="3013" width="11.42578125" style="33"/>
    <col min="3014" max="3014" width="5.7109375" style="33" customWidth="1"/>
    <col min="3015" max="3015" width="68.28515625" style="33" customWidth="1"/>
    <col min="3016" max="3016" width="10.5703125" style="33" customWidth="1"/>
    <col min="3017" max="3017" width="16.42578125" style="33" customWidth="1"/>
    <col min="3018" max="3019" width="19" style="33" customWidth="1"/>
    <col min="3020" max="3269" width="11.42578125" style="33"/>
    <col min="3270" max="3270" width="5.7109375" style="33" customWidth="1"/>
    <col min="3271" max="3271" width="68.28515625" style="33" customWidth="1"/>
    <col min="3272" max="3272" width="10.5703125" style="33" customWidth="1"/>
    <col min="3273" max="3273" width="16.42578125" style="33" customWidth="1"/>
    <col min="3274" max="3275" width="19" style="33" customWidth="1"/>
    <col min="3276" max="3525" width="11.42578125" style="33"/>
    <col min="3526" max="3526" width="5.7109375" style="33" customWidth="1"/>
    <col min="3527" max="3527" width="68.28515625" style="33" customWidth="1"/>
    <col min="3528" max="3528" width="10.5703125" style="33" customWidth="1"/>
    <col min="3529" max="3529" width="16.42578125" style="33" customWidth="1"/>
    <col min="3530" max="3531" width="19" style="33" customWidth="1"/>
    <col min="3532" max="3781" width="11.42578125" style="33"/>
    <col min="3782" max="3782" width="5.7109375" style="33" customWidth="1"/>
    <col min="3783" max="3783" width="68.28515625" style="33" customWidth="1"/>
    <col min="3784" max="3784" width="10.5703125" style="33" customWidth="1"/>
    <col min="3785" max="3785" width="16.42578125" style="33" customWidth="1"/>
    <col min="3786" max="3787" width="19" style="33" customWidth="1"/>
    <col min="3788" max="4037" width="11.42578125" style="33"/>
    <col min="4038" max="4038" width="5.7109375" style="33" customWidth="1"/>
    <col min="4039" max="4039" width="68.28515625" style="33" customWidth="1"/>
    <col min="4040" max="4040" width="10.5703125" style="33" customWidth="1"/>
    <col min="4041" max="4041" width="16.42578125" style="33" customWidth="1"/>
    <col min="4042" max="4043" width="19" style="33" customWidth="1"/>
    <col min="4044" max="4293" width="11.42578125" style="33"/>
    <col min="4294" max="4294" width="5.7109375" style="33" customWidth="1"/>
    <col min="4295" max="4295" width="68.28515625" style="33" customWidth="1"/>
    <col min="4296" max="4296" width="10.5703125" style="33" customWidth="1"/>
    <col min="4297" max="4297" width="16.42578125" style="33" customWidth="1"/>
    <col min="4298" max="4299" width="19" style="33" customWidth="1"/>
    <col min="4300" max="4549" width="11.42578125" style="33"/>
    <col min="4550" max="4550" width="5.7109375" style="33" customWidth="1"/>
    <col min="4551" max="4551" width="68.28515625" style="33" customWidth="1"/>
    <col min="4552" max="4552" width="10.5703125" style="33" customWidth="1"/>
    <col min="4553" max="4553" width="16.42578125" style="33" customWidth="1"/>
    <col min="4554" max="4555" width="19" style="33" customWidth="1"/>
    <col min="4556" max="4805" width="11.42578125" style="33"/>
    <col min="4806" max="4806" width="5.7109375" style="33" customWidth="1"/>
    <col min="4807" max="4807" width="68.28515625" style="33" customWidth="1"/>
    <col min="4808" max="4808" width="10.5703125" style="33" customWidth="1"/>
    <col min="4809" max="4809" width="16.42578125" style="33" customWidth="1"/>
    <col min="4810" max="4811" width="19" style="33" customWidth="1"/>
    <col min="4812" max="5061" width="11.42578125" style="33"/>
    <col min="5062" max="5062" width="5.7109375" style="33" customWidth="1"/>
    <col min="5063" max="5063" width="68.28515625" style="33" customWidth="1"/>
    <col min="5064" max="5064" width="10.5703125" style="33" customWidth="1"/>
    <col min="5065" max="5065" width="16.42578125" style="33" customWidth="1"/>
    <col min="5066" max="5067" width="19" style="33" customWidth="1"/>
    <col min="5068" max="5317" width="11.42578125" style="33"/>
    <col min="5318" max="5318" width="5.7109375" style="33" customWidth="1"/>
    <col min="5319" max="5319" width="68.28515625" style="33" customWidth="1"/>
    <col min="5320" max="5320" width="10.5703125" style="33" customWidth="1"/>
    <col min="5321" max="5321" width="16.42578125" style="33" customWidth="1"/>
    <col min="5322" max="5323" width="19" style="33" customWidth="1"/>
    <col min="5324" max="5573" width="11.42578125" style="33"/>
    <col min="5574" max="5574" width="5.7109375" style="33" customWidth="1"/>
    <col min="5575" max="5575" width="68.28515625" style="33" customWidth="1"/>
    <col min="5576" max="5576" width="10.5703125" style="33" customWidth="1"/>
    <col min="5577" max="5577" width="16.42578125" style="33" customWidth="1"/>
    <col min="5578" max="5579" width="19" style="33" customWidth="1"/>
    <col min="5580" max="5829" width="11.42578125" style="33"/>
    <col min="5830" max="5830" width="5.7109375" style="33" customWidth="1"/>
    <col min="5831" max="5831" width="68.28515625" style="33" customWidth="1"/>
    <col min="5832" max="5832" width="10.5703125" style="33" customWidth="1"/>
    <col min="5833" max="5833" width="16.42578125" style="33" customWidth="1"/>
    <col min="5834" max="5835" width="19" style="33" customWidth="1"/>
    <col min="5836" max="6085" width="11.42578125" style="33"/>
    <col min="6086" max="6086" width="5.7109375" style="33" customWidth="1"/>
    <col min="6087" max="6087" width="68.28515625" style="33" customWidth="1"/>
    <col min="6088" max="6088" width="10.5703125" style="33" customWidth="1"/>
    <col min="6089" max="6089" width="16.42578125" style="33" customWidth="1"/>
    <col min="6090" max="6091" width="19" style="33" customWidth="1"/>
    <col min="6092" max="6341" width="11.42578125" style="33"/>
    <col min="6342" max="6342" width="5.7109375" style="33" customWidth="1"/>
    <col min="6343" max="6343" width="68.28515625" style="33" customWidth="1"/>
    <col min="6344" max="6344" width="10.5703125" style="33" customWidth="1"/>
    <col min="6345" max="6345" width="16.42578125" style="33" customWidth="1"/>
    <col min="6346" max="6347" width="19" style="33" customWidth="1"/>
    <col min="6348" max="6597" width="11.42578125" style="33"/>
    <col min="6598" max="6598" width="5.7109375" style="33" customWidth="1"/>
    <col min="6599" max="6599" width="68.28515625" style="33" customWidth="1"/>
    <col min="6600" max="6600" width="10.5703125" style="33" customWidth="1"/>
    <col min="6601" max="6601" width="16.42578125" style="33" customWidth="1"/>
    <col min="6602" max="6603" width="19" style="33" customWidth="1"/>
    <col min="6604" max="6853" width="11.42578125" style="33"/>
    <col min="6854" max="6854" width="5.7109375" style="33" customWidth="1"/>
    <col min="6855" max="6855" width="68.28515625" style="33" customWidth="1"/>
    <col min="6856" max="6856" width="10.5703125" style="33" customWidth="1"/>
    <col min="6857" max="6857" width="16.42578125" style="33" customWidth="1"/>
    <col min="6858" max="6859" width="19" style="33" customWidth="1"/>
    <col min="6860" max="7109" width="11.42578125" style="33"/>
    <col min="7110" max="7110" width="5.7109375" style="33" customWidth="1"/>
    <col min="7111" max="7111" width="68.28515625" style="33" customWidth="1"/>
    <col min="7112" max="7112" width="10.5703125" style="33" customWidth="1"/>
    <col min="7113" max="7113" width="16.42578125" style="33" customWidth="1"/>
    <col min="7114" max="7115" width="19" style="33" customWidth="1"/>
    <col min="7116" max="7365" width="11.42578125" style="33"/>
    <col min="7366" max="7366" width="5.7109375" style="33" customWidth="1"/>
    <col min="7367" max="7367" width="68.28515625" style="33" customWidth="1"/>
    <col min="7368" max="7368" width="10.5703125" style="33" customWidth="1"/>
    <col min="7369" max="7369" width="16.42578125" style="33" customWidth="1"/>
    <col min="7370" max="7371" width="19" style="33" customWidth="1"/>
    <col min="7372" max="7621" width="11.42578125" style="33"/>
    <col min="7622" max="7622" width="5.7109375" style="33" customWidth="1"/>
    <col min="7623" max="7623" width="68.28515625" style="33" customWidth="1"/>
    <col min="7624" max="7624" width="10.5703125" style="33" customWidth="1"/>
    <col min="7625" max="7625" width="16.42578125" style="33" customWidth="1"/>
    <col min="7626" max="7627" width="19" style="33" customWidth="1"/>
    <col min="7628" max="7877" width="11.42578125" style="33"/>
    <col min="7878" max="7878" width="5.7109375" style="33" customWidth="1"/>
    <col min="7879" max="7879" width="68.28515625" style="33" customWidth="1"/>
    <col min="7880" max="7880" width="10.5703125" style="33" customWidth="1"/>
    <col min="7881" max="7881" width="16.42578125" style="33" customWidth="1"/>
    <col min="7882" max="7883" width="19" style="33" customWidth="1"/>
    <col min="7884" max="8133" width="11.42578125" style="33"/>
    <col min="8134" max="8134" width="5.7109375" style="33" customWidth="1"/>
    <col min="8135" max="8135" width="68.28515625" style="33" customWidth="1"/>
    <col min="8136" max="8136" width="10.5703125" style="33" customWidth="1"/>
    <col min="8137" max="8137" width="16.42578125" style="33" customWidth="1"/>
    <col min="8138" max="8139" width="19" style="33" customWidth="1"/>
    <col min="8140" max="8389" width="11.42578125" style="33"/>
    <col min="8390" max="8390" width="5.7109375" style="33" customWidth="1"/>
    <col min="8391" max="8391" width="68.28515625" style="33" customWidth="1"/>
    <col min="8392" max="8392" width="10.5703125" style="33" customWidth="1"/>
    <col min="8393" max="8393" width="16.42578125" style="33" customWidth="1"/>
    <col min="8394" max="8395" width="19" style="33" customWidth="1"/>
    <col min="8396" max="8645" width="11.42578125" style="33"/>
    <col min="8646" max="8646" width="5.7109375" style="33" customWidth="1"/>
    <col min="8647" max="8647" width="68.28515625" style="33" customWidth="1"/>
    <col min="8648" max="8648" width="10.5703125" style="33" customWidth="1"/>
    <col min="8649" max="8649" width="16.42578125" style="33" customWidth="1"/>
    <col min="8650" max="8651" width="19" style="33" customWidth="1"/>
    <col min="8652" max="8901" width="11.42578125" style="33"/>
    <col min="8902" max="8902" width="5.7109375" style="33" customWidth="1"/>
    <col min="8903" max="8903" width="68.28515625" style="33" customWidth="1"/>
    <col min="8904" max="8904" width="10.5703125" style="33" customWidth="1"/>
    <col min="8905" max="8905" width="16.42578125" style="33" customWidth="1"/>
    <col min="8906" max="8907" width="19" style="33" customWidth="1"/>
    <col min="8908" max="9157" width="11.42578125" style="33"/>
    <col min="9158" max="9158" width="5.7109375" style="33" customWidth="1"/>
    <col min="9159" max="9159" width="68.28515625" style="33" customWidth="1"/>
    <col min="9160" max="9160" width="10.5703125" style="33" customWidth="1"/>
    <col min="9161" max="9161" width="16.42578125" style="33" customWidth="1"/>
    <col min="9162" max="9163" width="19" style="33" customWidth="1"/>
    <col min="9164" max="9413" width="11.42578125" style="33"/>
    <col min="9414" max="9414" width="5.7109375" style="33" customWidth="1"/>
    <col min="9415" max="9415" width="68.28515625" style="33" customWidth="1"/>
    <col min="9416" max="9416" width="10.5703125" style="33" customWidth="1"/>
    <col min="9417" max="9417" width="16.42578125" style="33" customWidth="1"/>
    <col min="9418" max="9419" width="19" style="33" customWidth="1"/>
    <col min="9420" max="9669" width="11.42578125" style="33"/>
    <col min="9670" max="9670" width="5.7109375" style="33" customWidth="1"/>
    <col min="9671" max="9671" width="68.28515625" style="33" customWidth="1"/>
    <col min="9672" max="9672" width="10.5703125" style="33" customWidth="1"/>
    <col min="9673" max="9673" width="16.42578125" style="33" customWidth="1"/>
    <col min="9674" max="9675" width="19" style="33" customWidth="1"/>
    <col min="9676" max="9925" width="11.42578125" style="33"/>
    <col min="9926" max="9926" width="5.7109375" style="33" customWidth="1"/>
    <col min="9927" max="9927" width="68.28515625" style="33" customWidth="1"/>
    <col min="9928" max="9928" width="10.5703125" style="33" customWidth="1"/>
    <col min="9929" max="9929" width="16.42578125" style="33" customWidth="1"/>
    <col min="9930" max="9931" width="19" style="33" customWidth="1"/>
    <col min="9932" max="10181" width="11.42578125" style="33"/>
    <col min="10182" max="10182" width="5.7109375" style="33" customWidth="1"/>
    <col min="10183" max="10183" width="68.28515625" style="33" customWidth="1"/>
    <col min="10184" max="10184" width="10.5703125" style="33" customWidth="1"/>
    <col min="10185" max="10185" width="16.42578125" style="33" customWidth="1"/>
    <col min="10186" max="10187" width="19" style="33" customWidth="1"/>
    <col min="10188" max="10437" width="11.42578125" style="33"/>
    <col min="10438" max="10438" width="5.7109375" style="33" customWidth="1"/>
    <col min="10439" max="10439" width="68.28515625" style="33" customWidth="1"/>
    <col min="10440" max="10440" width="10.5703125" style="33" customWidth="1"/>
    <col min="10441" max="10441" width="16.42578125" style="33" customWidth="1"/>
    <col min="10442" max="10443" width="19" style="33" customWidth="1"/>
    <col min="10444" max="10693" width="11.42578125" style="33"/>
    <col min="10694" max="10694" width="5.7109375" style="33" customWidth="1"/>
    <col min="10695" max="10695" width="68.28515625" style="33" customWidth="1"/>
    <col min="10696" max="10696" width="10.5703125" style="33" customWidth="1"/>
    <col min="10697" max="10697" width="16.42578125" style="33" customWidth="1"/>
    <col min="10698" max="10699" width="19" style="33" customWidth="1"/>
    <col min="10700" max="10949" width="11.42578125" style="33"/>
    <col min="10950" max="10950" width="5.7109375" style="33" customWidth="1"/>
    <col min="10951" max="10951" width="68.28515625" style="33" customWidth="1"/>
    <col min="10952" max="10952" width="10.5703125" style="33" customWidth="1"/>
    <col min="10953" max="10953" width="16.42578125" style="33" customWidth="1"/>
    <col min="10954" max="10955" width="19" style="33" customWidth="1"/>
    <col min="10956" max="11205" width="11.42578125" style="33"/>
    <col min="11206" max="11206" width="5.7109375" style="33" customWidth="1"/>
    <col min="11207" max="11207" width="68.28515625" style="33" customWidth="1"/>
    <col min="11208" max="11208" width="10.5703125" style="33" customWidth="1"/>
    <col min="11209" max="11209" width="16.42578125" style="33" customWidth="1"/>
    <col min="11210" max="11211" width="19" style="33" customWidth="1"/>
    <col min="11212" max="11461" width="11.42578125" style="33"/>
    <col min="11462" max="11462" width="5.7109375" style="33" customWidth="1"/>
    <col min="11463" max="11463" width="68.28515625" style="33" customWidth="1"/>
    <col min="11464" max="11464" width="10.5703125" style="33" customWidth="1"/>
    <col min="11465" max="11465" width="16.42578125" style="33" customWidth="1"/>
    <col min="11466" max="11467" width="19" style="33" customWidth="1"/>
    <col min="11468" max="11717" width="11.42578125" style="33"/>
    <col min="11718" max="11718" width="5.7109375" style="33" customWidth="1"/>
    <col min="11719" max="11719" width="68.28515625" style="33" customWidth="1"/>
    <col min="11720" max="11720" width="10.5703125" style="33" customWidth="1"/>
    <col min="11721" max="11721" width="16.42578125" style="33" customWidth="1"/>
    <col min="11722" max="11723" width="19" style="33" customWidth="1"/>
    <col min="11724" max="11973" width="11.42578125" style="33"/>
    <col min="11974" max="11974" width="5.7109375" style="33" customWidth="1"/>
    <col min="11975" max="11975" width="68.28515625" style="33" customWidth="1"/>
    <col min="11976" max="11976" width="10.5703125" style="33" customWidth="1"/>
    <col min="11977" max="11977" width="16.42578125" style="33" customWidth="1"/>
    <col min="11978" max="11979" width="19" style="33" customWidth="1"/>
    <col min="11980" max="12229" width="11.42578125" style="33"/>
    <col min="12230" max="12230" width="5.7109375" style="33" customWidth="1"/>
    <col min="12231" max="12231" width="68.28515625" style="33" customWidth="1"/>
    <col min="12232" max="12232" width="10.5703125" style="33" customWidth="1"/>
    <col min="12233" max="12233" width="16.42578125" style="33" customWidth="1"/>
    <col min="12234" max="12235" width="19" style="33" customWidth="1"/>
    <col min="12236" max="12485" width="11.42578125" style="33"/>
    <col min="12486" max="12486" width="5.7109375" style="33" customWidth="1"/>
    <col min="12487" max="12487" width="68.28515625" style="33" customWidth="1"/>
    <col min="12488" max="12488" width="10.5703125" style="33" customWidth="1"/>
    <col min="12489" max="12489" width="16.42578125" style="33" customWidth="1"/>
    <col min="12490" max="12491" width="19" style="33" customWidth="1"/>
    <col min="12492" max="12741" width="11.42578125" style="33"/>
    <col min="12742" max="12742" width="5.7109375" style="33" customWidth="1"/>
    <col min="12743" max="12743" width="68.28515625" style="33" customWidth="1"/>
    <col min="12744" max="12744" width="10.5703125" style="33" customWidth="1"/>
    <col min="12745" max="12745" width="16.42578125" style="33" customWidth="1"/>
    <col min="12746" max="12747" width="19" style="33" customWidth="1"/>
    <col min="12748" max="12997" width="11.42578125" style="33"/>
    <col min="12998" max="12998" width="5.7109375" style="33" customWidth="1"/>
    <col min="12999" max="12999" width="68.28515625" style="33" customWidth="1"/>
    <col min="13000" max="13000" width="10.5703125" style="33" customWidth="1"/>
    <col min="13001" max="13001" width="16.42578125" style="33" customWidth="1"/>
    <col min="13002" max="13003" width="19" style="33" customWidth="1"/>
    <col min="13004" max="13253" width="11.42578125" style="33"/>
    <col min="13254" max="13254" width="5.7109375" style="33" customWidth="1"/>
    <col min="13255" max="13255" width="68.28515625" style="33" customWidth="1"/>
    <col min="13256" max="13256" width="10.5703125" style="33" customWidth="1"/>
    <col min="13257" max="13257" width="16.42578125" style="33" customWidth="1"/>
    <col min="13258" max="13259" width="19" style="33" customWidth="1"/>
    <col min="13260" max="13509" width="11.42578125" style="33"/>
    <col min="13510" max="13510" width="5.7109375" style="33" customWidth="1"/>
    <col min="13511" max="13511" width="68.28515625" style="33" customWidth="1"/>
    <col min="13512" max="13512" width="10.5703125" style="33" customWidth="1"/>
    <col min="13513" max="13513" width="16.42578125" style="33" customWidth="1"/>
    <col min="13514" max="13515" width="19" style="33" customWidth="1"/>
    <col min="13516" max="13765" width="11.42578125" style="33"/>
    <col min="13766" max="13766" width="5.7109375" style="33" customWidth="1"/>
    <col min="13767" max="13767" width="68.28515625" style="33" customWidth="1"/>
    <col min="13768" max="13768" width="10.5703125" style="33" customWidth="1"/>
    <col min="13769" max="13769" width="16.42578125" style="33" customWidth="1"/>
    <col min="13770" max="13771" width="19" style="33" customWidth="1"/>
    <col min="13772" max="14021" width="11.42578125" style="33"/>
    <col min="14022" max="14022" width="5.7109375" style="33" customWidth="1"/>
    <col min="14023" max="14023" width="68.28515625" style="33" customWidth="1"/>
    <col min="14024" max="14024" width="10.5703125" style="33" customWidth="1"/>
    <col min="14025" max="14025" width="16.42578125" style="33" customWidth="1"/>
    <col min="14026" max="14027" width="19" style="33" customWidth="1"/>
    <col min="14028" max="14277" width="11.42578125" style="33"/>
    <col min="14278" max="14278" width="5.7109375" style="33" customWidth="1"/>
    <col min="14279" max="14279" width="68.28515625" style="33" customWidth="1"/>
    <col min="14280" max="14280" width="10.5703125" style="33" customWidth="1"/>
    <col min="14281" max="14281" width="16.42578125" style="33" customWidth="1"/>
    <col min="14282" max="14283" width="19" style="33" customWidth="1"/>
    <col min="14284" max="14533" width="11.42578125" style="33"/>
    <col min="14534" max="14534" width="5.7109375" style="33" customWidth="1"/>
    <col min="14535" max="14535" width="68.28515625" style="33" customWidth="1"/>
    <col min="14536" max="14536" width="10.5703125" style="33" customWidth="1"/>
    <col min="14537" max="14537" width="16.42578125" style="33" customWidth="1"/>
    <col min="14538" max="14539" width="19" style="33" customWidth="1"/>
    <col min="14540" max="14789" width="11.42578125" style="33"/>
    <col min="14790" max="14790" width="5.7109375" style="33" customWidth="1"/>
    <col min="14791" max="14791" width="68.28515625" style="33" customWidth="1"/>
    <col min="14792" max="14792" width="10.5703125" style="33" customWidth="1"/>
    <col min="14793" max="14793" width="16.42578125" style="33" customWidth="1"/>
    <col min="14794" max="14795" width="19" style="33" customWidth="1"/>
    <col min="14796" max="15045" width="11.42578125" style="33"/>
    <col min="15046" max="15046" width="5.7109375" style="33" customWidth="1"/>
    <col min="15047" max="15047" width="68.28515625" style="33" customWidth="1"/>
    <col min="15048" max="15048" width="10.5703125" style="33" customWidth="1"/>
    <col min="15049" max="15049" width="16.42578125" style="33" customWidth="1"/>
    <col min="15050" max="15051" width="19" style="33" customWidth="1"/>
    <col min="15052" max="15301" width="11.42578125" style="33"/>
    <col min="15302" max="15302" width="5.7109375" style="33" customWidth="1"/>
    <col min="15303" max="15303" width="68.28515625" style="33" customWidth="1"/>
    <col min="15304" max="15304" width="10.5703125" style="33" customWidth="1"/>
    <col min="15305" max="15305" width="16.42578125" style="33" customWidth="1"/>
    <col min="15306" max="15307" width="19" style="33" customWidth="1"/>
    <col min="15308" max="15557" width="11.42578125" style="33"/>
    <col min="15558" max="15558" width="5.7109375" style="33" customWidth="1"/>
    <col min="15559" max="15559" width="68.28515625" style="33" customWidth="1"/>
    <col min="15560" max="15560" width="10.5703125" style="33" customWidth="1"/>
    <col min="15561" max="15561" width="16.42578125" style="33" customWidth="1"/>
    <col min="15562" max="15563" width="19" style="33" customWidth="1"/>
    <col min="15564" max="15813" width="11.42578125" style="33"/>
    <col min="15814" max="15814" width="5.7109375" style="33" customWidth="1"/>
    <col min="15815" max="15815" width="68.28515625" style="33" customWidth="1"/>
    <col min="15816" max="15816" width="10.5703125" style="33" customWidth="1"/>
    <col min="15817" max="15817" width="16.42578125" style="33" customWidth="1"/>
    <col min="15818" max="15819" width="19" style="33" customWidth="1"/>
    <col min="15820" max="16069" width="11.42578125" style="33"/>
    <col min="16070" max="16070" width="5.7109375" style="33" customWidth="1"/>
    <col min="16071" max="16071" width="68.28515625" style="33" customWidth="1"/>
    <col min="16072" max="16072" width="10.5703125" style="33" customWidth="1"/>
    <col min="16073" max="16073" width="16.42578125" style="33" customWidth="1"/>
    <col min="16074" max="16075" width="19" style="33" customWidth="1"/>
    <col min="16076" max="16384" width="11.42578125" style="33"/>
  </cols>
  <sheetData>
    <row r="1" spans="2:11" s="87" customFormat="1" ht="23.25" x14ac:dyDescent="0.25">
      <c r="B1" s="406"/>
      <c r="C1" s="406"/>
      <c r="E1" s="255"/>
      <c r="F1" s="255"/>
      <c r="G1" s="255"/>
      <c r="H1" s="255"/>
      <c r="I1" s="93"/>
      <c r="J1" s="93"/>
      <c r="K1" s="93"/>
    </row>
    <row r="2" spans="2:11" s="87" customFormat="1" ht="21" customHeight="1" x14ac:dyDescent="0.25">
      <c r="B2" s="403" t="s">
        <v>0</v>
      </c>
      <c r="C2" s="403"/>
      <c r="D2" s="403"/>
      <c r="E2" s="403"/>
      <c r="F2" s="95"/>
      <c r="G2" s="95"/>
      <c r="H2" s="95"/>
      <c r="I2" s="96"/>
      <c r="J2" s="96"/>
      <c r="K2" s="96"/>
    </row>
    <row r="3" spans="2:11" s="87" customFormat="1" ht="18.75" customHeight="1" x14ac:dyDescent="0.25">
      <c r="B3" s="403" t="s">
        <v>1</v>
      </c>
      <c r="C3" s="403"/>
      <c r="D3" s="403"/>
      <c r="E3" s="403"/>
      <c r="F3" s="95"/>
      <c r="G3" s="95"/>
      <c r="H3" s="95"/>
      <c r="I3" s="96"/>
      <c r="J3" s="96"/>
      <c r="K3" s="96"/>
    </row>
    <row r="4" spans="2:11" s="87" customFormat="1" ht="25.5" x14ac:dyDescent="0.25">
      <c r="B4" s="403" t="s">
        <v>263</v>
      </c>
      <c r="C4" s="403"/>
      <c r="D4" s="403"/>
      <c r="E4" s="403"/>
      <c r="F4" s="98"/>
      <c r="G4" s="98"/>
      <c r="H4" s="98"/>
      <c r="I4" s="99"/>
      <c r="J4" s="99"/>
      <c r="K4" s="99"/>
    </row>
    <row r="5" spans="2:11" s="87" customFormat="1" ht="18.75" customHeight="1" x14ac:dyDescent="0.25">
      <c r="B5" s="403" t="s">
        <v>210</v>
      </c>
      <c r="C5" s="403"/>
      <c r="D5" s="403"/>
      <c r="E5" s="403"/>
      <c r="F5" s="98"/>
      <c r="G5" s="98"/>
      <c r="H5" s="98"/>
      <c r="I5" s="99"/>
      <c r="J5" s="271" t="s">
        <v>218</v>
      </c>
      <c r="K5" s="271"/>
    </row>
    <row r="6" spans="2:11" s="87" customFormat="1" ht="26.25" customHeight="1" x14ac:dyDescent="0.25">
      <c r="B6" s="404" t="s">
        <v>215</v>
      </c>
      <c r="C6" s="404"/>
      <c r="D6" s="404"/>
      <c r="E6" s="405"/>
      <c r="F6" s="429" t="s">
        <v>240</v>
      </c>
      <c r="G6" s="429"/>
      <c r="H6" s="429" t="s">
        <v>241</v>
      </c>
      <c r="I6" s="429"/>
      <c r="J6" s="429" t="s">
        <v>217</v>
      </c>
      <c r="K6" s="429"/>
    </row>
    <row r="7" spans="2:11" s="87" customFormat="1" ht="66.75" customHeight="1" x14ac:dyDescent="0.25">
      <c r="B7" s="430" t="s">
        <v>2</v>
      </c>
      <c r="C7" s="431" t="s">
        <v>3</v>
      </c>
      <c r="D7" s="432" t="s">
        <v>4</v>
      </c>
      <c r="E7" s="433" t="s">
        <v>5</v>
      </c>
      <c r="F7" s="434" t="s">
        <v>242</v>
      </c>
      <c r="G7" s="434"/>
      <c r="H7" s="434" t="s">
        <v>243</v>
      </c>
      <c r="I7" s="434"/>
      <c r="J7" s="434" t="s">
        <v>244</v>
      </c>
      <c r="K7" s="434"/>
    </row>
    <row r="8" spans="2:11" s="87" customFormat="1" ht="30.75" customHeight="1" x14ac:dyDescent="0.25">
      <c r="B8" s="430"/>
      <c r="C8" s="431"/>
      <c r="D8" s="432"/>
      <c r="E8" s="433"/>
      <c r="F8" s="102" t="s">
        <v>6</v>
      </c>
      <c r="G8" s="101" t="s">
        <v>7</v>
      </c>
      <c r="H8" s="102" t="s">
        <v>6</v>
      </c>
      <c r="I8" s="101" t="s">
        <v>7</v>
      </c>
      <c r="J8" s="102" t="s">
        <v>6</v>
      </c>
      <c r="K8" s="101" t="s">
        <v>7</v>
      </c>
    </row>
    <row r="9" spans="2:11" s="103" customFormat="1" ht="18" customHeight="1" x14ac:dyDescent="0.25">
      <c r="B9" s="435" t="s">
        <v>8</v>
      </c>
      <c r="C9" s="436" t="s">
        <v>9</v>
      </c>
      <c r="D9" s="437"/>
      <c r="E9" s="437"/>
      <c r="F9" s="437"/>
      <c r="G9" s="437"/>
      <c r="H9" s="437"/>
      <c r="I9" s="437"/>
      <c r="J9" s="437"/>
      <c r="K9" s="437"/>
    </row>
    <row r="10" spans="2:11" ht="49.5" x14ac:dyDescent="0.25">
      <c r="B10" s="4">
        <v>1</v>
      </c>
      <c r="C10" s="5" t="s">
        <v>10</v>
      </c>
      <c r="D10" s="4" t="s">
        <v>11</v>
      </c>
      <c r="E10" s="7"/>
      <c r="F10" s="81">
        <v>122</v>
      </c>
      <c r="G10" s="8" t="str">
        <f>IF(E10="","",ROUND(F10*$E10,2))</f>
        <v/>
      </c>
      <c r="H10" s="81">
        <v>50</v>
      </c>
      <c r="I10" s="8" t="str">
        <f>IF(E10="","",ROUND(H10*$E10,2))</f>
        <v/>
      </c>
      <c r="J10" s="81">
        <f>F10+H10</f>
        <v>172</v>
      </c>
      <c r="K10" s="8" t="str">
        <f>IF(E10="","",ROUND(J10*$E10,2))</f>
        <v/>
      </c>
    </row>
    <row r="11" spans="2:11" ht="33" x14ac:dyDescent="0.25">
      <c r="B11" s="4">
        <f>B10+1</f>
        <v>2</v>
      </c>
      <c r="C11" s="9" t="s">
        <v>12</v>
      </c>
      <c r="D11" s="4" t="s">
        <v>11</v>
      </c>
      <c r="E11" s="7"/>
      <c r="F11" s="81">
        <v>1</v>
      </c>
      <c r="G11" s="8" t="str">
        <f t="shared" ref="G11:G74" si="0">IF(E11="","",ROUND(F11*$E11,2))</f>
        <v/>
      </c>
      <c r="H11" s="81">
        <v>4</v>
      </c>
      <c r="I11" s="8" t="str">
        <f t="shared" ref="I11:I74" si="1">IF(E11="","",ROUND(H11*$E11,2))</f>
        <v/>
      </c>
      <c r="J11" s="81">
        <f t="shared" ref="J11:J74" si="2">F11+H11</f>
        <v>5</v>
      </c>
      <c r="K11" s="8" t="str">
        <f t="shared" ref="K11:K74" si="3">IF(E11="","",ROUND(J11*$E11,2))</f>
        <v/>
      </c>
    </row>
    <row r="12" spans="2:11" ht="16.5" x14ac:dyDescent="0.25">
      <c r="B12" s="4">
        <f t="shared" ref="B12:B75" si="4">B11+1</f>
        <v>3</v>
      </c>
      <c r="C12" s="9" t="s">
        <v>13</v>
      </c>
      <c r="D12" s="4" t="s">
        <v>11</v>
      </c>
      <c r="E12" s="7"/>
      <c r="F12" s="81">
        <v>432</v>
      </c>
      <c r="G12" s="8" t="str">
        <f t="shared" si="0"/>
        <v/>
      </c>
      <c r="H12" s="81">
        <v>50</v>
      </c>
      <c r="I12" s="8" t="str">
        <f t="shared" si="1"/>
        <v/>
      </c>
      <c r="J12" s="81">
        <f t="shared" si="2"/>
        <v>482</v>
      </c>
      <c r="K12" s="8" t="str">
        <f t="shared" si="3"/>
        <v/>
      </c>
    </row>
    <row r="13" spans="2:11" ht="16.5" x14ac:dyDescent="0.25">
      <c r="B13" s="4">
        <f t="shared" si="4"/>
        <v>4</v>
      </c>
      <c r="C13" s="9" t="s">
        <v>14</v>
      </c>
      <c r="D13" s="4" t="s">
        <v>11</v>
      </c>
      <c r="E13" s="7"/>
      <c r="F13" s="81">
        <v>122</v>
      </c>
      <c r="G13" s="8" t="str">
        <f t="shared" si="0"/>
        <v/>
      </c>
      <c r="H13" s="81">
        <v>50</v>
      </c>
      <c r="I13" s="8" t="str">
        <f t="shared" si="1"/>
        <v/>
      </c>
      <c r="J13" s="81">
        <f t="shared" si="2"/>
        <v>172</v>
      </c>
      <c r="K13" s="8" t="str">
        <f t="shared" si="3"/>
        <v/>
      </c>
    </row>
    <row r="14" spans="2:11" ht="16.5" x14ac:dyDescent="0.25">
      <c r="B14" s="4">
        <f t="shared" si="4"/>
        <v>5</v>
      </c>
      <c r="C14" s="9" t="s">
        <v>15</v>
      </c>
      <c r="D14" s="4" t="s">
        <v>11</v>
      </c>
      <c r="E14" s="7"/>
      <c r="F14" s="81">
        <v>206</v>
      </c>
      <c r="G14" s="8" t="str">
        <f t="shared" si="0"/>
        <v/>
      </c>
      <c r="H14" s="81">
        <v>50</v>
      </c>
      <c r="I14" s="8" t="str">
        <f t="shared" si="1"/>
        <v/>
      </c>
      <c r="J14" s="81">
        <f t="shared" si="2"/>
        <v>256</v>
      </c>
      <c r="K14" s="8" t="str">
        <f t="shared" si="3"/>
        <v/>
      </c>
    </row>
    <row r="15" spans="2:11" ht="33" x14ac:dyDescent="0.25">
      <c r="B15" s="4">
        <f t="shared" si="4"/>
        <v>6</v>
      </c>
      <c r="C15" s="9" t="s">
        <v>16</v>
      </c>
      <c r="D15" s="4" t="s">
        <v>11</v>
      </c>
      <c r="E15" s="7"/>
      <c r="F15" s="81">
        <v>26</v>
      </c>
      <c r="G15" s="8" t="str">
        <f t="shared" si="0"/>
        <v/>
      </c>
      <c r="H15" s="81"/>
      <c r="I15" s="8"/>
      <c r="J15" s="81">
        <f t="shared" si="2"/>
        <v>26</v>
      </c>
      <c r="K15" s="8" t="str">
        <f t="shared" si="3"/>
        <v/>
      </c>
    </row>
    <row r="16" spans="2:11" ht="33" x14ac:dyDescent="0.25">
      <c r="B16" s="4">
        <f t="shared" si="4"/>
        <v>7</v>
      </c>
      <c r="C16" s="9" t="s">
        <v>17</v>
      </c>
      <c r="D16" s="4" t="s">
        <v>11</v>
      </c>
      <c r="E16" s="7"/>
      <c r="F16" s="81">
        <v>299</v>
      </c>
      <c r="G16" s="8" t="str">
        <f t="shared" si="0"/>
        <v/>
      </c>
      <c r="H16" s="81"/>
      <c r="I16" s="8"/>
      <c r="J16" s="81">
        <f t="shared" si="2"/>
        <v>299</v>
      </c>
      <c r="K16" s="8" t="str">
        <f t="shared" si="3"/>
        <v/>
      </c>
    </row>
    <row r="17" spans="2:11" ht="33" x14ac:dyDescent="0.25">
      <c r="B17" s="4">
        <f t="shared" si="4"/>
        <v>8</v>
      </c>
      <c r="C17" s="9" t="s">
        <v>18</v>
      </c>
      <c r="D17" s="4" t="s">
        <v>11</v>
      </c>
      <c r="E17" s="7"/>
      <c r="F17" s="81">
        <v>322</v>
      </c>
      <c r="G17" s="8" t="str">
        <f t="shared" si="0"/>
        <v/>
      </c>
      <c r="H17" s="81">
        <v>194</v>
      </c>
      <c r="I17" s="8" t="str">
        <f t="shared" si="1"/>
        <v/>
      </c>
      <c r="J17" s="81">
        <f t="shared" si="2"/>
        <v>516</v>
      </c>
      <c r="K17" s="8" t="str">
        <f t="shared" si="3"/>
        <v/>
      </c>
    </row>
    <row r="18" spans="2:11" ht="33" x14ac:dyDescent="0.25">
      <c r="B18" s="4">
        <f t="shared" si="4"/>
        <v>9</v>
      </c>
      <c r="C18" s="9" t="s">
        <v>19</v>
      </c>
      <c r="D18" s="4" t="s">
        <v>11</v>
      </c>
      <c r="E18" s="7"/>
      <c r="F18" s="81">
        <v>60</v>
      </c>
      <c r="G18" s="8" t="str">
        <f t="shared" si="0"/>
        <v/>
      </c>
      <c r="H18" s="81"/>
      <c r="I18" s="8"/>
      <c r="J18" s="81">
        <f t="shared" si="2"/>
        <v>60</v>
      </c>
      <c r="K18" s="8" t="str">
        <f t="shared" si="3"/>
        <v/>
      </c>
    </row>
    <row r="19" spans="2:11" ht="33" x14ac:dyDescent="0.25">
      <c r="B19" s="4">
        <f t="shared" si="4"/>
        <v>10</v>
      </c>
      <c r="C19" s="9" t="s">
        <v>20</v>
      </c>
      <c r="D19" s="4" t="s">
        <v>11</v>
      </c>
      <c r="E19" s="7"/>
      <c r="F19" s="81">
        <v>19</v>
      </c>
      <c r="G19" s="8" t="str">
        <f t="shared" si="0"/>
        <v/>
      </c>
      <c r="H19" s="81">
        <v>55</v>
      </c>
      <c r="I19" s="8" t="str">
        <f t="shared" si="1"/>
        <v/>
      </c>
      <c r="J19" s="81">
        <f t="shared" si="2"/>
        <v>74</v>
      </c>
      <c r="K19" s="8" t="str">
        <f t="shared" si="3"/>
        <v/>
      </c>
    </row>
    <row r="20" spans="2:11" ht="16.5" x14ac:dyDescent="0.25">
      <c r="B20" s="4">
        <f t="shared" si="4"/>
        <v>11</v>
      </c>
      <c r="C20" s="10" t="s">
        <v>21</v>
      </c>
      <c r="D20" s="4" t="s">
        <v>11</v>
      </c>
      <c r="E20" s="7"/>
      <c r="F20" s="81">
        <v>360</v>
      </c>
      <c r="G20" s="8" t="str">
        <f t="shared" si="0"/>
        <v/>
      </c>
      <c r="H20" s="81">
        <v>120</v>
      </c>
      <c r="I20" s="8" t="str">
        <f t="shared" si="1"/>
        <v/>
      </c>
      <c r="J20" s="81">
        <f t="shared" si="2"/>
        <v>480</v>
      </c>
      <c r="K20" s="8" t="str">
        <f t="shared" si="3"/>
        <v/>
      </c>
    </row>
    <row r="21" spans="2:11" ht="33" x14ac:dyDescent="0.25">
      <c r="B21" s="4">
        <f t="shared" si="4"/>
        <v>12</v>
      </c>
      <c r="C21" s="9" t="s">
        <v>22</v>
      </c>
      <c r="D21" s="4" t="s">
        <v>11</v>
      </c>
      <c r="E21" s="7"/>
      <c r="F21" s="81">
        <v>13</v>
      </c>
      <c r="G21" s="8" t="str">
        <f t="shared" si="0"/>
        <v/>
      </c>
      <c r="H21" s="81"/>
      <c r="I21" s="8"/>
      <c r="J21" s="81">
        <f t="shared" si="2"/>
        <v>13</v>
      </c>
      <c r="K21" s="8" t="str">
        <f t="shared" si="3"/>
        <v/>
      </c>
    </row>
    <row r="22" spans="2:11" ht="33" x14ac:dyDescent="0.25">
      <c r="B22" s="4">
        <f t="shared" si="4"/>
        <v>13</v>
      </c>
      <c r="C22" s="9" t="s">
        <v>23</v>
      </c>
      <c r="D22" s="4" t="s">
        <v>11</v>
      </c>
      <c r="E22" s="7"/>
      <c r="F22" s="81">
        <v>389</v>
      </c>
      <c r="G22" s="8" t="str">
        <f t="shared" si="0"/>
        <v/>
      </c>
      <c r="H22" s="81">
        <v>180</v>
      </c>
      <c r="I22" s="8" t="str">
        <f t="shared" si="1"/>
        <v/>
      </c>
      <c r="J22" s="81">
        <f t="shared" si="2"/>
        <v>569</v>
      </c>
      <c r="K22" s="8" t="str">
        <f t="shared" si="3"/>
        <v/>
      </c>
    </row>
    <row r="23" spans="2:11" ht="33" x14ac:dyDescent="0.25">
      <c r="B23" s="4">
        <f t="shared" si="4"/>
        <v>14</v>
      </c>
      <c r="C23" s="9" t="s">
        <v>24</v>
      </c>
      <c r="D23" s="4" t="s">
        <v>11</v>
      </c>
      <c r="E23" s="7"/>
      <c r="F23" s="81">
        <v>14</v>
      </c>
      <c r="G23" s="8" t="str">
        <f t="shared" si="0"/>
        <v/>
      </c>
      <c r="H23" s="81">
        <v>4</v>
      </c>
      <c r="I23" s="8" t="str">
        <f t="shared" si="1"/>
        <v/>
      </c>
      <c r="J23" s="81">
        <f t="shared" si="2"/>
        <v>18</v>
      </c>
      <c r="K23" s="8" t="str">
        <f t="shared" si="3"/>
        <v/>
      </c>
    </row>
    <row r="24" spans="2:11" ht="33" x14ac:dyDescent="0.25">
      <c r="B24" s="4">
        <f t="shared" si="4"/>
        <v>15</v>
      </c>
      <c r="C24" s="11" t="s">
        <v>25</v>
      </c>
      <c r="D24" s="4" t="s">
        <v>11</v>
      </c>
      <c r="E24" s="7"/>
      <c r="F24" s="81">
        <v>144</v>
      </c>
      <c r="G24" s="8" t="str">
        <f t="shared" si="0"/>
        <v/>
      </c>
      <c r="H24" s="81">
        <v>90</v>
      </c>
      <c r="I24" s="8" t="str">
        <f t="shared" si="1"/>
        <v/>
      </c>
      <c r="J24" s="81">
        <f t="shared" si="2"/>
        <v>234</v>
      </c>
      <c r="K24" s="8" t="str">
        <f t="shared" si="3"/>
        <v/>
      </c>
    </row>
    <row r="25" spans="2:11" ht="45" customHeight="1" x14ac:dyDescent="0.25">
      <c r="B25" s="4">
        <f t="shared" si="4"/>
        <v>16</v>
      </c>
      <c r="C25" s="9" t="s">
        <v>26</v>
      </c>
      <c r="D25" s="4" t="s">
        <v>11</v>
      </c>
      <c r="E25" s="7"/>
      <c r="F25" s="81">
        <v>634</v>
      </c>
      <c r="G25" s="8" t="str">
        <f t="shared" si="0"/>
        <v/>
      </c>
      <c r="H25" s="81">
        <v>304</v>
      </c>
      <c r="I25" s="8" t="str">
        <f t="shared" si="1"/>
        <v/>
      </c>
      <c r="J25" s="81">
        <f t="shared" si="2"/>
        <v>938</v>
      </c>
      <c r="K25" s="8" t="str">
        <f t="shared" si="3"/>
        <v/>
      </c>
    </row>
    <row r="26" spans="2:11" ht="33" x14ac:dyDescent="0.25">
      <c r="B26" s="4">
        <f t="shared" si="4"/>
        <v>17</v>
      </c>
      <c r="C26" s="11" t="s">
        <v>27</v>
      </c>
      <c r="D26" s="4" t="s">
        <v>11</v>
      </c>
      <c r="E26" s="7"/>
      <c r="F26" s="81">
        <v>295</v>
      </c>
      <c r="G26" s="8" t="str">
        <f t="shared" si="0"/>
        <v/>
      </c>
      <c r="H26" s="81">
        <v>83</v>
      </c>
      <c r="I26" s="8" t="str">
        <f t="shared" si="1"/>
        <v/>
      </c>
      <c r="J26" s="81">
        <f t="shared" si="2"/>
        <v>378</v>
      </c>
      <c r="K26" s="8" t="str">
        <f t="shared" si="3"/>
        <v/>
      </c>
    </row>
    <row r="27" spans="2:11" ht="33" x14ac:dyDescent="0.25">
      <c r="B27" s="4">
        <f t="shared" si="4"/>
        <v>18</v>
      </c>
      <c r="C27" s="11" t="s">
        <v>28</v>
      </c>
      <c r="D27" s="4" t="s">
        <v>11</v>
      </c>
      <c r="E27" s="7"/>
      <c r="F27" s="81">
        <v>12</v>
      </c>
      <c r="G27" s="8" t="str">
        <f t="shared" si="0"/>
        <v/>
      </c>
      <c r="H27" s="81">
        <v>17</v>
      </c>
      <c r="I27" s="8" t="str">
        <f t="shared" si="1"/>
        <v/>
      </c>
      <c r="J27" s="81">
        <f t="shared" si="2"/>
        <v>29</v>
      </c>
      <c r="K27" s="8" t="str">
        <f t="shared" si="3"/>
        <v/>
      </c>
    </row>
    <row r="28" spans="2:11" ht="33" x14ac:dyDescent="0.25">
      <c r="B28" s="4">
        <f t="shared" si="4"/>
        <v>19</v>
      </c>
      <c r="C28" s="11" t="s">
        <v>29</v>
      </c>
      <c r="D28" s="4" t="s">
        <v>11</v>
      </c>
      <c r="E28" s="7"/>
      <c r="F28" s="81">
        <v>829</v>
      </c>
      <c r="G28" s="8" t="str">
        <f t="shared" si="0"/>
        <v/>
      </c>
      <c r="H28" s="81">
        <v>268</v>
      </c>
      <c r="I28" s="8" t="str">
        <f t="shared" si="1"/>
        <v/>
      </c>
      <c r="J28" s="81">
        <f t="shared" si="2"/>
        <v>1097</v>
      </c>
      <c r="K28" s="8" t="str">
        <f t="shared" si="3"/>
        <v/>
      </c>
    </row>
    <row r="29" spans="2:11" ht="51.95" customHeight="1" x14ac:dyDescent="0.25">
      <c r="B29" s="4">
        <f t="shared" si="4"/>
        <v>20</v>
      </c>
      <c r="C29" s="11" t="s">
        <v>30</v>
      </c>
      <c r="D29" s="4" t="s">
        <v>11</v>
      </c>
      <c r="E29" s="7"/>
      <c r="F29" s="81">
        <v>96</v>
      </c>
      <c r="G29" s="8" t="str">
        <f t="shared" si="0"/>
        <v/>
      </c>
      <c r="H29" s="81">
        <v>50</v>
      </c>
      <c r="I29" s="8" t="str">
        <f t="shared" si="1"/>
        <v/>
      </c>
      <c r="J29" s="81">
        <f t="shared" si="2"/>
        <v>146</v>
      </c>
      <c r="K29" s="8" t="str">
        <f t="shared" si="3"/>
        <v/>
      </c>
    </row>
    <row r="30" spans="2:11" ht="33" x14ac:dyDescent="0.25">
      <c r="B30" s="4">
        <f t="shared" si="4"/>
        <v>21</v>
      </c>
      <c r="C30" s="11" t="s">
        <v>31</v>
      </c>
      <c r="D30" s="4" t="s">
        <v>11</v>
      </c>
      <c r="E30" s="7"/>
      <c r="F30" s="81">
        <v>282</v>
      </c>
      <c r="G30" s="8" t="str">
        <f t="shared" si="0"/>
        <v/>
      </c>
      <c r="H30" s="81">
        <v>83</v>
      </c>
      <c r="I30" s="8" t="str">
        <f t="shared" si="1"/>
        <v/>
      </c>
      <c r="J30" s="81">
        <f t="shared" si="2"/>
        <v>365</v>
      </c>
      <c r="K30" s="8" t="str">
        <f t="shared" si="3"/>
        <v/>
      </c>
    </row>
    <row r="31" spans="2:11" ht="16.5" x14ac:dyDescent="0.25">
      <c r="B31" s="4">
        <f t="shared" si="4"/>
        <v>22</v>
      </c>
      <c r="C31" s="10" t="s">
        <v>32</v>
      </c>
      <c r="D31" s="4" t="s">
        <v>11</v>
      </c>
      <c r="E31" s="7"/>
      <c r="F31" s="81">
        <v>791</v>
      </c>
      <c r="G31" s="8" t="str">
        <f t="shared" si="0"/>
        <v/>
      </c>
      <c r="H31" s="81">
        <v>294</v>
      </c>
      <c r="I31" s="8" t="str">
        <f t="shared" si="1"/>
        <v/>
      </c>
      <c r="J31" s="81">
        <f t="shared" si="2"/>
        <v>1085</v>
      </c>
      <c r="K31" s="8" t="str">
        <f t="shared" si="3"/>
        <v/>
      </c>
    </row>
    <row r="32" spans="2:11" ht="16.5" x14ac:dyDescent="0.25">
      <c r="B32" s="4">
        <f t="shared" si="4"/>
        <v>23</v>
      </c>
      <c r="C32" s="10" t="s">
        <v>33</v>
      </c>
      <c r="D32" s="4" t="s">
        <v>11</v>
      </c>
      <c r="E32" s="7"/>
      <c r="F32" s="81"/>
      <c r="G32" s="8" t="str">
        <f t="shared" si="0"/>
        <v/>
      </c>
      <c r="H32" s="81">
        <v>12</v>
      </c>
      <c r="I32" s="8" t="str">
        <f t="shared" si="1"/>
        <v/>
      </c>
      <c r="J32" s="81">
        <f t="shared" si="2"/>
        <v>12</v>
      </c>
      <c r="K32" s="8" t="str">
        <f t="shared" si="3"/>
        <v/>
      </c>
    </row>
    <row r="33" spans="2:11" ht="16.5" x14ac:dyDescent="0.25">
      <c r="B33" s="4">
        <f t="shared" si="4"/>
        <v>24</v>
      </c>
      <c r="C33" s="11" t="s">
        <v>34</v>
      </c>
      <c r="D33" s="4" t="s">
        <v>11</v>
      </c>
      <c r="E33" s="7"/>
      <c r="F33" s="81"/>
      <c r="G33" s="8" t="str">
        <f t="shared" si="0"/>
        <v/>
      </c>
      <c r="H33" s="81">
        <v>1</v>
      </c>
      <c r="I33" s="8" t="str">
        <f t="shared" si="1"/>
        <v/>
      </c>
      <c r="J33" s="81">
        <f t="shared" si="2"/>
        <v>1</v>
      </c>
      <c r="K33" s="8" t="str">
        <f t="shared" si="3"/>
        <v/>
      </c>
    </row>
    <row r="34" spans="2:11" ht="16.5" x14ac:dyDescent="0.25">
      <c r="B34" s="4">
        <f t="shared" si="4"/>
        <v>25</v>
      </c>
      <c r="C34" s="11" t="s">
        <v>35</v>
      </c>
      <c r="D34" s="4" t="s">
        <v>11</v>
      </c>
      <c r="E34" s="7"/>
      <c r="F34" s="81">
        <v>313</v>
      </c>
      <c r="G34" s="8" t="str">
        <f t="shared" si="0"/>
        <v/>
      </c>
      <c r="H34" s="81">
        <v>98</v>
      </c>
      <c r="I34" s="8" t="str">
        <f t="shared" si="1"/>
        <v/>
      </c>
      <c r="J34" s="81">
        <f t="shared" si="2"/>
        <v>411</v>
      </c>
      <c r="K34" s="8" t="str">
        <f t="shared" si="3"/>
        <v/>
      </c>
    </row>
    <row r="35" spans="2:11" ht="16.5" x14ac:dyDescent="0.25">
      <c r="B35" s="4">
        <f t="shared" si="4"/>
        <v>26</v>
      </c>
      <c r="C35" s="11" t="s">
        <v>36</v>
      </c>
      <c r="D35" s="4" t="s">
        <v>11</v>
      </c>
      <c r="E35" s="7"/>
      <c r="F35" s="81">
        <v>8</v>
      </c>
      <c r="G35" s="8" t="str">
        <f t="shared" si="0"/>
        <v/>
      </c>
      <c r="H35" s="81">
        <v>2</v>
      </c>
      <c r="I35" s="8" t="str">
        <f t="shared" si="1"/>
        <v/>
      </c>
      <c r="J35" s="81">
        <f t="shared" si="2"/>
        <v>10</v>
      </c>
      <c r="K35" s="8" t="str">
        <f t="shared" si="3"/>
        <v/>
      </c>
    </row>
    <row r="36" spans="2:11" ht="16.5" x14ac:dyDescent="0.25">
      <c r="B36" s="4">
        <f t="shared" si="4"/>
        <v>27</v>
      </c>
      <c r="C36" s="11" t="s">
        <v>37</v>
      </c>
      <c r="D36" s="4" t="s">
        <v>11</v>
      </c>
      <c r="E36" s="7"/>
      <c r="F36" s="81">
        <v>1</v>
      </c>
      <c r="G36" s="8" t="str">
        <f t="shared" si="0"/>
        <v/>
      </c>
      <c r="H36" s="81"/>
      <c r="I36" s="8"/>
      <c r="J36" s="81">
        <f t="shared" si="2"/>
        <v>1</v>
      </c>
      <c r="K36" s="8" t="str">
        <f t="shared" si="3"/>
        <v/>
      </c>
    </row>
    <row r="37" spans="2:11" ht="16.5" x14ac:dyDescent="0.25">
      <c r="B37" s="4">
        <f t="shared" si="4"/>
        <v>28</v>
      </c>
      <c r="C37" s="10" t="s">
        <v>38</v>
      </c>
      <c r="D37" s="4" t="s">
        <v>11</v>
      </c>
      <c r="E37" s="7"/>
      <c r="F37" s="81">
        <v>89</v>
      </c>
      <c r="G37" s="8" t="str">
        <f t="shared" si="0"/>
        <v/>
      </c>
      <c r="H37" s="81">
        <v>53</v>
      </c>
      <c r="I37" s="8" t="str">
        <f t="shared" si="1"/>
        <v/>
      </c>
      <c r="J37" s="81">
        <f t="shared" si="2"/>
        <v>142</v>
      </c>
      <c r="K37" s="8" t="str">
        <f t="shared" si="3"/>
        <v/>
      </c>
    </row>
    <row r="38" spans="2:11" ht="16.5" x14ac:dyDescent="0.25">
      <c r="B38" s="4">
        <f t="shared" si="4"/>
        <v>29</v>
      </c>
      <c r="C38" s="5" t="s">
        <v>39</v>
      </c>
      <c r="D38" s="4" t="s">
        <v>11</v>
      </c>
      <c r="E38" s="7"/>
      <c r="F38" s="81">
        <v>953</v>
      </c>
      <c r="G38" s="8" t="str">
        <f t="shared" si="0"/>
        <v/>
      </c>
      <c r="H38" s="81">
        <v>415</v>
      </c>
      <c r="I38" s="8" t="str">
        <f t="shared" si="1"/>
        <v/>
      </c>
      <c r="J38" s="81">
        <f t="shared" si="2"/>
        <v>1368</v>
      </c>
      <c r="K38" s="8" t="str">
        <f t="shared" si="3"/>
        <v/>
      </c>
    </row>
    <row r="39" spans="2:11" ht="16.5" x14ac:dyDescent="0.25">
      <c r="B39" s="4">
        <f t="shared" si="4"/>
        <v>30</v>
      </c>
      <c r="C39" s="5" t="s">
        <v>40</v>
      </c>
      <c r="D39" s="4" t="s">
        <v>11</v>
      </c>
      <c r="E39" s="7"/>
      <c r="F39" s="81">
        <v>216</v>
      </c>
      <c r="G39" s="8" t="str">
        <f t="shared" si="0"/>
        <v/>
      </c>
      <c r="H39" s="81">
        <v>108</v>
      </c>
      <c r="I39" s="8" t="str">
        <f t="shared" si="1"/>
        <v/>
      </c>
      <c r="J39" s="81">
        <f t="shared" si="2"/>
        <v>324</v>
      </c>
      <c r="K39" s="8" t="str">
        <f t="shared" si="3"/>
        <v/>
      </c>
    </row>
    <row r="40" spans="2:11" ht="16.5" x14ac:dyDescent="0.25">
      <c r="B40" s="4">
        <f t="shared" si="4"/>
        <v>31</v>
      </c>
      <c r="C40" s="12" t="s">
        <v>41</v>
      </c>
      <c r="D40" s="4" t="s">
        <v>11</v>
      </c>
      <c r="E40" s="7"/>
      <c r="F40" s="81">
        <v>113</v>
      </c>
      <c r="G40" s="8" t="str">
        <f t="shared" si="0"/>
        <v/>
      </c>
      <c r="H40" s="81">
        <v>50</v>
      </c>
      <c r="I40" s="8" t="str">
        <f t="shared" si="1"/>
        <v/>
      </c>
      <c r="J40" s="81">
        <f t="shared" si="2"/>
        <v>163</v>
      </c>
      <c r="K40" s="8" t="str">
        <f t="shared" si="3"/>
        <v/>
      </c>
    </row>
    <row r="41" spans="2:11" ht="16.5" x14ac:dyDescent="0.25">
      <c r="B41" s="4">
        <f t="shared" si="4"/>
        <v>32</v>
      </c>
      <c r="C41" s="12" t="s">
        <v>42</v>
      </c>
      <c r="D41" s="4" t="s">
        <v>11</v>
      </c>
      <c r="E41" s="7"/>
      <c r="F41" s="81">
        <v>350</v>
      </c>
      <c r="G41" s="8" t="str">
        <f t="shared" si="0"/>
        <v/>
      </c>
      <c r="H41" s="81">
        <v>120</v>
      </c>
      <c r="I41" s="8" t="str">
        <f t="shared" si="1"/>
        <v/>
      </c>
      <c r="J41" s="81">
        <f t="shared" si="2"/>
        <v>470</v>
      </c>
      <c r="K41" s="8" t="str">
        <f t="shared" si="3"/>
        <v/>
      </c>
    </row>
    <row r="42" spans="2:11" ht="33" x14ac:dyDescent="0.25">
      <c r="B42" s="4">
        <f t="shared" si="4"/>
        <v>33</v>
      </c>
      <c r="C42" s="13" t="s">
        <v>181</v>
      </c>
      <c r="D42" s="4" t="s">
        <v>11</v>
      </c>
      <c r="E42" s="7"/>
      <c r="F42" s="81">
        <v>160</v>
      </c>
      <c r="G42" s="8" t="str">
        <f t="shared" si="0"/>
        <v/>
      </c>
      <c r="H42" s="81">
        <v>3</v>
      </c>
      <c r="I42" s="8" t="str">
        <f t="shared" si="1"/>
        <v/>
      </c>
      <c r="J42" s="81">
        <f t="shared" si="2"/>
        <v>163</v>
      </c>
      <c r="K42" s="8" t="str">
        <f t="shared" si="3"/>
        <v/>
      </c>
    </row>
    <row r="43" spans="2:11" ht="16.5" x14ac:dyDescent="0.25">
      <c r="B43" s="4">
        <f t="shared" si="4"/>
        <v>34</v>
      </c>
      <c r="C43" s="12" t="s">
        <v>43</v>
      </c>
      <c r="D43" s="4" t="s">
        <v>11</v>
      </c>
      <c r="E43" s="7"/>
      <c r="F43" s="81">
        <v>2</v>
      </c>
      <c r="G43" s="8" t="str">
        <f t="shared" si="0"/>
        <v/>
      </c>
      <c r="H43" s="8"/>
      <c r="I43" s="8"/>
      <c r="J43" s="81">
        <f t="shared" si="2"/>
        <v>2</v>
      </c>
      <c r="K43" s="8" t="str">
        <f t="shared" si="3"/>
        <v/>
      </c>
    </row>
    <row r="44" spans="2:11" ht="16.5" x14ac:dyDescent="0.25">
      <c r="B44" s="4">
        <f t="shared" si="4"/>
        <v>35</v>
      </c>
      <c r="C44" s="12" t="s">
        <v>44</v>
      </c>
      <c r="D44" s="4" t="s">
        <v>11</v>
      </c>
      <c r="E44" s="7"/>
      <c r="F44" s="81">
        <v>157</v>
      </c>
      <c r="G44" s="8" t="str">
        <f t="shared" si="0"/>
        <v/>
      </c>
      <c r="H44" s="8"/>
      <c r="I44" s="8"/>
      <c r="J44" s="81">
        <f t="shared" si="2"/>
        <v>157</v>
      </c>
      <c r="K44" s="8" t="str">
        <f t="shared" si="3"/>
        <v/>
      </c>
    </row>
    <row r="45" spans="2:11" ht="16.5" x14ac:dyDescent="0.25">
      <c r="B45" s="4">
        <f t="shared" si="4"/>
        <v>36</v>
      </c>
      <c r="C45" s="12" t="s">
        <v>45</v>
      </c>
      <c r="D45" s="4" t="s">
        <v>11</v>
      </c>
      <c r="E45" s="7"/>
      <c r="F45" s="81">
        <v>843</v>
      </c>
      <c r="G45" s="8" t="str">
        <f t="shared" si="0"/>
        <v/>
      </c>
      <c r="H45" s="8"/>
      <c r="I45" s="8"/>
      <c r="J45" s="81">
        <f t="shared" si="2"/>
        <v>843</v>
      </c>
      <c r="K45" s="8" t="str">
        <f t="shared" si="3"/>
        <v/>
      </c>
    </row>
    <row r="46" spans="2:11" ht="16.5" x14ac:dyDescent="0.25">
      <c r="B46" s="4">
        <f t="shared" si="4"/>
        <v>37</v>
      </c>
      <c r="C46" s="12" t="s">
        <v>46</v>
      </c>
      <c r="D46" s="4" t="s">
        <v>11</v>
      </c>
      <c r="E46" s="7"/>
      <c r="F46" s="81">
        <v>58</v>
      </c>
      <c r="G46" s="8" t="str">
        <f t="shared" si="0"/>
        <v/>
      </c>
      <c r="H46" s="8"/>
      <c r="I46" s="8"/>
      <c r="J46" s="81">
        <f t="shared" si="2"/>
        <v>58</v>
      </c>
      <c r="K46" s="8" t="str">
        <f t="shared" si="3"/>
        <v/>
      </c>
    </row>
    <row r="47" spans="2:11" ht="16.5" x14ac:dyDescent="0.25">
      <c r="B47" s="4">
        <f t="shared" si="4"/>
        <v>38</v>
      </c>
      <c r="C47" s="12" t="s">
        <v>196</v>
      </c>
      <c r="D47" s="4" t="s">
        <v>47</v>
      </c>
      <c r="E47" s="7"/>
      <c r="F47" s="8">
        <v>2616</v>
      </c>
      <c r="G47" s="8" t="str">
        <f t="shared" si="0"/>
        <v/>
      </c>
      <c r="H47" s="8">
        <v>450</v>
      </c>
      <c r="I47" s="8" t="str">
        <f t="shared" si="1"/>
        <v/>
      </c>
      <c r="J47" s="8">
        <f t="shared" si="2"/>
        <v>3066</v>
      </c>
      <c r="K47" s="8" t="str">
        <f t="shared" si="3"/>
        <v/>
      </c>
    </row>
    <row r="48" spans="2:11" ht="16.5" x14ac:dyDescent="0.25">
      <c r="B48" s="4">
        <f t="shared" si="4"/>
        <v>39</v>
      </c>
      <c r="C48" s="9" t="s">
        <v>197</v>
      </c>
      <c r="D48" s="4" t="s">
        <v>11</v>
      </c>
      <c r="E48" s="7"/>
      <c r="F48" s="81"/>
      <c r="G48" s="8" t="str">
        <f t="shared" si="0"/>
        <v/>
      </c>
      <c r="H48" s="81">
        <v>12</v>
      </c>
      <c r="I48" s="8" t="str">
        <f t="shared" si="1"/>
        <v/>
      </c>
      <c r="J48" s="81">
        <f t="shared" si="2"/>
        <v>12</v>
      </c>
      <c r="K48" s="8" t="str">
        <f t="shared" si="3"/>
        <v/>
      </c>
    </row>
    <row r="49" spans="2:11" ht="16.5" x14ac:dyDescent="0.25">
      <c r="B49" s="4">
        <f t="shared" si="4"/>
        <v>40</v>
      </c>
      <c r="C49" s="9" t="s">
        <v>198</v>
      </c>
      <c r="D49" s="4" t="s">
        <v>11</v>
      </c>
      <c r="E49" s="7"/>
      <c r="F49" s="81">
        <v>91</v>
      </c>
      <c r="G49" s="8" t="str">
        <f t="shared" si="0"/>
        <v/>
      </c>
      <c r="H49" s="81"/>
      <c r="I49" s="8"/>
      <c r="J49" s="81">
        <f t="shared" si="2"/>
        <v>91</v>
      </c>
      <c r="K49" s="8" t="str">
        <f t="shared" si="3"/>
        <v/>
      </c>
    </row>
    <row r="50" spans="2:11" ht="16.5" x14ac:dyDescent="0.25">
      <c r="B50" s="4">
        <f t="shared" si="4"/>
        <v>41</v>
      </c>
      <c r="C50" s="9" t="s">
        <v>199</v>
      </c>
      <c r="D50" s="4" t="s">
        <v>11</v>
      </c>
      <c r="E50" s="7"/>
      <c r="F50" s="8"/>
      <c r="G50" s="8" t="str">
        <f t="shared" si="0"/>
        <v/>
      </c>
      <c r="H50" s="81">
        <v>12</v>
      </c>
      <c r="I50" s="8" t="str">
        <f t="shared" si="1"/>
        <v/>
      </c>
      <c r="J50" s="8">
        <f t="shared" si="2"/>
        <v>12</v>
      </c>
      <c r="K50" s="8" t="str">
        <f t="shared" si="3"/>
        <v/>
      </c>
    </row>
    <row r="51" spans="2:11" ht="16.5" x14ac:dyDescent="0.25">
      <c r="B51" s="4">
        <f t="shared" si="4"/>
        <v>42</v>
      </c>
      <c r="C51" s="5" t="s">
        <v>48</v>
      </c>
      <c r="D51" s="4" t="s">
        <v>47</v>
      </c>
      <c r="E51" s="7"/>
      <c r="F51" s="8">
        <v>2220</v>
      </c>
      <c r="G51" s="8" t="str">
        <f t="shared" si="0"/>
        <v/>
      </c>
      <c r="H51" s="8">
        <v>801</v>
      </c>
      <c r="I51" s="8" t="str">
        <f t="shared" si="1"/>
        <v/>
      </c>
      <c r="J51" s="8">
        <f t="shared" si="2"/>
        <v>3021</v>
      </c>
      <c r="K51" s="8" t="str">
        <f t="shared" si="3"/>
        <v/>
      </c>
    </row>
    <row r="52" spans="2:11" ht="16.5" x14ac:dyDescent="0.25">
      <c r="B52" s="4">
        <f t="shared" si="4"/>
        <v>43</v>
      </c>
      <c r="C52" s="5" t="s">
        <v>49</v>
      </c>
      <c r="D52" s="4" t="s">
        <v>47</v>
      </c>
      <c r="E52" s="7"/>
      <c r="F52" s="8">
        <v>1075</v>
      </c>
      <c r="G52" s="8" t="str">
        <f t="shared" si="0"/>
        <v/>
      </c>
      <c r="H52" s="8">
        <v>6500</v>
      </c>
      <c r="I52" s="8" t="str">
        <f t="shared" si="1"/>
        <v/>
      </c>
      <c r="J52" s="8">
        <f t="shared" si="2"/>
        <v>7575</v>
      </c>
      <c r="K52" s="8" t="str">
        <f t="shared" si="3"/>
        <v/>
      </c>
    </row>
    <row r="53" spans="2:11" ht="16.5" x14ac:dyDescent="0.25">
      <c r="B53" s="4">
        <f t="shared" si="4"/>
        <v>44</v>
      </c>
      <c r="C53" s="5" t="s">
        <v>50</v>
      </c>
      <c r="D53" s="4" t="s">
        <v>47</v>
      </c>
      <c r="E53" s="7"/>
      <c r="F53" s="8">
        <v>18000</v>
      </c>
      <c r="G53" s="8" t="str">
        <f t="shared" si="0"/>
        <v/>
      </c>
      <c r="H53" s="8"/>
      <c r="I53" s="8" t="str">
        <f t="shared" si="1"/>
        <v/>
      </c>
      <c r="J53" s="8">
        <f t="shared" si="2"/>
        <v>18000</v>
      </c>
      <c r="K53" s="8" t="str">
        <f t="shared" si="3"/>
        <v/>
      </c>
    </row>
    <row r="54" spans="2:11" ht="16.5" x14ac:dyDescent="0.25">
      <c r="B54" s="4">
        <f t="shared" si="4"/>
        <v>45</v>
      </c>
      <c r="C54" s="5" t="s">
        <v>51</v>
      </c>
      <c r="D54" s="4" t="s">
        <v>47</v>
      </c>
      <c r="E54" s="7"/>
      <c r="F54" s="8">
        <v>54400</v>
      </c>
      <c r="G54" s="8" t="str">
        <f t="shared" si="0"/>
        <v/>
      </c>
      <c r="H54" s="8"/>
      <c r="I54" s="8" t="str">
        <f t="shared" si="1"/>
        <v/>
      </c>
      <c r="J54" s="8">
        <f t="shared" si="2"/>
        <v>54400</v>
      </c>
      <c r="K54" s="8" t="str">
        <f t="shared" si="3"/>
        <v/>
      </c>
    </row>
    <row r="55" spans="2:11" ht="16.5" x14ac:dyDescent="0.25">
      <c r="B55" s="4">
        <f t="shared" si="4"/>
        <v>46</v>
      </c>
      <c r="C55" s="5" t="s">
        <v>52</v>
      </c>
      <c r="D55" s="4" t="s">
        <v>47</v>
      </c>
      <c r="E55" s="7"/>
      <c r="F55" s="8"/>
      <c r="G55" s="8" t="str">
        <f t="shared" si="0"/>
        <v/>
      </c>
      <c r="H55" s="8">
        <v>19500</v>
      </c>
      <c r="I55" s="8" t="str">
        <f t="shared" si="1"/>
        <v/>
      </c>
      <c r="J55" s="8">
        <f t="shared" si="2"/>
        <v>19500</v>
      </c>
      <c r="K55" s="8" t="str">
        <f t="shared" si="3"/>
        <v/>
      </c>
    </row>
    <row r="56" spans="2:11" ht="16.5" x14ac:dyDescent="0.25">
      <c r="B56" s="4">
        <f t="shared" si="4"/>
        <v>47</v>
      </c>
      <c r="C56" s="5" t="s">
        <v>53</v>
      </c>
      <c r="D56" s="4" t="s">
        <v>47</v>
      </c>
      <c r="E56" s="7"/>
      <c r="F56" s="8">
        <v>7000</v>
      </c>
      <c r="G56" s="8" t="str">
        <f t="shared" si="0"/>
        <v/>
      </c>
      <c r="H56" s="8"/>
      <c r="I56" s="8" t="str">
        <f t="shared" si="1"/>
        <v/>
      </c>
      <c r="J56" s="8">
        <f t="shared" si="2"/>
        <v>7000</v>
      </c>
      <c r="K56" s="8" t="str">
        <f t="shared" si="3"/>
        <v/>
      </c>
    </row>
    <row r="57" spans="2:11" ht="16.5" x14ac:dyDescent="0.25">
      <c r="B57" s="4">
        <f t="shared" si="4"/>
        <v>48</v>
      </c>
      <c r="C57" s="9" t="s">
        <v>54</v>
      </c>
      <c r="D57" s="4" t="s">
        <v>11</v>
      </c>
      <c r="E57" s="7"/>
      <c r="F57" s="81">
        <v>186</v>
      </c>
      <c r="G57" s="8" t="str">
        <f t="shared" si="0"/>
        <v/>
      </c>
      <c r="H57" s="81">
        <v>125</v>
      </c>
      <c r="I57" s="8" t="str">
        <f t="shared" si="1"/>
        <v/>
      </c>
      <c r="J57" s="81">
        <f t="shared" si="2"/>
        <v>311</v>
      </c>
      <c r="K57" s="8" t="str">
        <f t="shared" si="3"/>
        <v/>
      </c>
    </row>
    <row r="58" spans="2:11" ht="16.5" x14ac:dyDescent="0.25">
      <c r="B58" s="4">
        <f t="shared" si="4"/>
        <v>49</v>
      </c>
      <c r="C58" s="9" t="s">
        <v>55</v>
      </c>
      <c r="D58" s="4" t="s">
        <v>11</v>
      </c>
      <c r="E58" s="7"/>
      <c r="F58" s="81">
        <v>78</v>
      </c>
      <c r="G58" s="8" t="str">
        <f t="shared" si="0"/>
        <v/>
      </c>
      <c r="H58" s="81"/>
      <c r="I58" s="8"/>
      <c r="J58" s="81">
        <f t="shared" si="2"/>
        <v>78</v>
      </c>
      <c r="K58" s="8" t="str">
        <f t="shared" si="3"/>
        <v/>
      </c>
    </row>
    <row r="59" spans="2:11" ht="16.5" x14ac:dyDescent="0.25">
      <c r="B59" s="4">
        <f t="shared" si="4"/>
        <v>50</v>
      </c>
      <c r="C59" s="9" t="s">
        <v>56</v>
      </c>
      <c r="D59" s="4" t="s">
        <v>11</v>
      </c>
      <c r="E59" s="7"/>
      <c r="F59" s="81">
        <v>1500</v>
      </c>
      <c r="G59" s="8" t="str">
        <f t="shared" si="0"/>
        <v/>
      </c>
      <c r="H59" s="81"/>
      <c r="I59" s="8"/>
      <c r="J59" s="81">
        <f t="shared" si="2"/>
        <v>1500</v>
      </c>
      <c r="K59" s="8" t="str">
        <f t="shared" si="3"/>
        <v/>
      </c>
    </row>
    <row r="60" spans="2:11" ht="16.5" x14ac:dyDescent="0.25">
      <c r="B60" s="4">
        <f t="shared" si="4"/>
        <v>51</v>
      </c>
      <c r="C60" s="9" t="s">
        <v>57</v>
      </c>
      <c r="D60" s="4" t="s">
        <v>11</v>
      </c>
      <c r="E60" s="7"/>
      <c r="F60" s="81">
        <v>3</v>
      </c>
      <c r="G60" s="8" t="str">
        <f t="shared" si="0"/>
        <v/>
      </c>
      <c r="H60" s="81">
        <v>6</v>
      </c>
      <c r="I60" s="8" t="str">
        <f t="shared" si="1"/>
        <v/>
      </c>
      <c r="J60" s="81">
        <f t="shared" si="2"/>
        <v>9</v>
      </c>
      <c r="K60" s="8" t="str">
        <f t="shared" si="3"/>
        <v/>
      </c>
    </row>
    <row r="61" spans="2:11" ht="16.5" x14ac:dyDescent="0.25">
      <c r="B61" s="4">
        <f t="shared" si="4"/>
        <v>52</v>
      </c>
      <c r="C61" s="5" t="s">
        <v>58</v>
      </c>
      <c r="D61" s="4" t="s">
        <v>11</v>
      </c>
      <c r="E61" s="7"/>
      <c r="F61" s="81">
        <v>29</v>
      </c>
      <c r="G61" s="8" t="str">
        <f t="shared" si="0"/>
        <v/>
      </c>
      <c r="H61" s="81">
        <v>3</v>
      </c>
      <c r="I61" s="8" t="str">
        <f t="shared" si="1"/>
        <v/>
      </c>
      <c r="J61" s="81">
        <f t="shared" si="2"/>
        <v>32</v>
      </c>
      <c r="K61" s="8" t="str">
        <f t="shared" si="3"/>
        <v/>
      </c>
    </row>
    <row r="62" spans="2:11" ht="16.5" x14ac:dyDescent="0.25">
      <c r="B62" s="4">
        <f t="shared" si="4"/>
        <v>53</v>
      </c>
      <c r="C62" s="5" t="s">
        <v>59</v>
      </c>
      <c r="D62" s="4" t="s">
        <v>11</v>
      </c>
      <c r="E62" s="7"/>
      <c r="F62" s="81">
        <v>6</v>
      </c>
      <c r="G62" s="8" t="str">
        <f t="shared" si="0"/>
        <v/>
      </c>
      <c r="H62" s="81">
        <v>2</v>
      </c>
      <c r="I62" s="8" t="str">
        <f t="shared" si="1"/>
        <v/>
      </c>
      <c r="J62" s="81">
        <f t="shared" si="2"/>
        <v>8</v>
      </c>
      <c r="K62" s="8" t="str">
        <f t="shared" si="3"/>
        <v/>
      </c>
    </row>
    <row r="63" spans="2:11" ht="16.5" x14ac:dyDescent="0.25">
      <c r="B63" s="4">
        <f t="shared" si="4"/>
        <v>54</v>
      </c>
      <c r="C63" s="5" t="s">
        <v>60</v>
      </c>
      <c r="D63" s="4" t="s">
        <v>11</v>
      </c>
      <c r="E63" s="7"/>
      <c r="F63" s="81"/>
      <c r="G63" s="8" t="str">
        <f t="shared" si="0"/>
        <v/>
      </c>
      <c r="H63" s="81">
        <v>3</v>
      </c>
      <c r="I63" s="8" t="str">
        <f t="shared" si="1"/>
        <v/>
      </c>
      <c r="J63" s="81">
        <f t="shared" si="2"/>
        <v>3</v>
      </c>
      <c r="K63" s="8" t="str">
        <f t="shared" si="3"/>
        <v/>
      </c>
    </row>
    <row r="64" spans="2:11" ht="33" x14ac:dyDescent="0.25">
      <c r="B64" s="4">
        <f t="shared" si="4"/>
        <v>55</v>
      </c>
      <c r="C64" s="5" t="s">
        <v>186</v>
      </c>
      <c r="D64" s="4" t="s">
        <v>11</v>
      </c>
      <c r="E64" s="7"/>
      <c r="F64" s="81">
        <v>1</v>
      </c>
      <c r="G64" s="8" t="str">
        <f t="shared" si="0"/>
        <v/>
      </c>
      <c r="H64" s="81"/>
      <c r="I64" s="8"/>
      <c r="J64" s="81">
        <f t="shared" si="2"/>
        <v>1</v>
      </c>
      <c r="K64" s="8" t="str">
        <f t="shared" si="3"/>
        <v/>
      </c>
    </row>
    <row r="65" spans="2:11" ht="16.5" x14ac:dyDescent="0.25">
      <c r="B65" s="4">
        <f t="shared" si="4"/>
        <v>56</v>
      </c>
      <c r="C65" s="9" t="s">
        <v>200</v>
      </c>
      <c r="D65" s="4" t="s">
        <v>11</v>
      </c>
      <c r="E65" s="7"/>
      <c r="F65" s="81">
        <v>38</v>
      </c>
      <c r="G65" s="8" t="str">
        <f t="shared" si="0"/>
        <v/>
      </c>
      <c r="H65" s="81"/>
      <c r="I65" s="8"/>
      <c r="J65" s="81">
        <f t="shared" si="2"/>
        <v>38</v>
      </c>
      <c r="K65" s="8" t="str">
        <f t="shared" si="3"/>
        <v/>
      </c>
    </row>
    <row r="66" spans="2:11" ht="16.5" x14ac:dyDescent="0.25">
      <c r="B66" s="4">
        <f t="shared" si="4"/>
        <v>57</v>
      </c>
      <c r="C66" s="9" t="s">
        <v>201</v>
      </c>
      <c r="D66" s="4" t="s">
        <v>11</v>
      </c>
      <c r="E66" s="7"/>
      <c r="F66" s="81"/>
      <c r="G66" s="8" t="str">
        <f t="shared" si="0"/>
        <v/>
      </c>
      <c r="H66" s="81">
        <v>6</v>
      </c>
      <c r="I66" s="8" t="str">
        <f t="shared" si="1"/>
        <v/>
      </c>
      <c r="J66" s="81">
        <f t="shared" si="2"/>
        <v>6</v>
      </c>
      <c r="K66" s="8" t="str">
        <f t="shared" si="3"/>
        <v/>
      </c>
    </row>
    <row r="67" spans="2:11" ht="16.5" x14ac:dyDescent="0.25">
      <c r="B67" s="4">
        <f t="shared" si="4"/>
        <v>58</v>
      </c>
      <c r="C67" s="9" t="s">
        <v>61</v>
      </c>
      <c r="D67" s="4" t="s">
        <v>11</v>
      </c>
      <c r="E67" s="7"/>
      <c r="F67" s="81">
        <v>38</v>
      </c>
      <c r="G67" s="8" t="str">
        <f t="shared" si="0"/>
        <v/>
      </c>
      <c r="H67" s="81">
        <v>3</v>
      </c>
      <c r="I67" s="8" t="str">
        <f t="shared" si="1"/>
        <v/>
      </c>
      <c r="J67" s="81">
        <f t="shared" si="2"/>
        <v>41</v>
      </c>
      <c r="K67" s="8" t="str">
        <f t="shared" si="3"/>
        <v/>
      </c>
    </row>
    <row r="68" spans="2:11" ht="16.5" x14ac:dyDescent="0.25">
      <c r="B68" s="4">
        <f t="shared" si="4"/>
        <v>59</v>
      </c>
      <c r="C68" s="5" t="s">
        <v>62</v>
      </c>
      <c r="D68" s="4" t="s">
        <v>47</v>
      </c>
      <c r="E68" s="7"/>
      <c r="F68" s="8">
        <v>299</v>
      </c>
      <c r="G68" s="8" t="str">
        <f t="shared" si="0"/>
        <v/>
      </c>
      <c r="H68" s="8">
        <v>30</v>
      </c>
      <c r="I68" s="8" t="str">
        <f t="shared" si="1"/>
        <v/>
      </c>
      <c r="J68" s="8">
        <f t="shared" si="2"/>
        <v>329</v>
      </c>
      <c r="K68" s="8" t="str">
        <f t="shared" si="3"/>
        <v/>
      </c>
    </row>
    <row r="69" spans="2:11" ht="16.5" x14ac:dyDescent="0.25">
      <c r="B69" s="4">
        <f t="shared" si="4"/>
        <v>60</v>
      </c>
      <c r="C69" s="12" t="s">
        <v>63</v>
      </c>
      <c r="D69" s="4" t="s">
        <v>47</v>
      </c>
      <c r="E69" s="7"/>
      <c r="F69" s="8">
        <v>78</v>
      </c>
      <c r="G69" s="8" t="str">
        <f t="shared" si="0"/>
        <v/>
      </c>
      <c r="H69" s="8"/>
      <c r="I69" s="8"/>
      <c r="J69" s="8">
        <f t="shared" si="2"/>
        <v>78</v>
      </c>
      <c r="K69" s="8" t="str">
        <f t="shared" si="3"/>
        <v/>
      </c>
    </row>
    <row r="70" spans="2:11" ht="16.5" x14ac:dyDescent="0.25">
      <c r="B70" s="4">
        <f t="shared" si="4"/>
        <v>61</v>
      </c>
      <c r="C70" s="9" t="s">
        <v>64</v>
      </c>
      <c r="D70" s="4" t="s">
        <v>47</v>
      </c>
      <c r="E70" s="7"/>
      <c r="F70" s="8">
        <v>225</v>
      </c>
      <c r="G70" s="8" t="str">
        <f t="shared" si="0"/>
        <v/>
      </c>
      <c r="H70" s="8"/>
      <c r="I70" s="8"/>
      <c r="J70" s="8">
        <f t="shared" si="2"/>
        <v>225</v>
      </c>
      <c r="K70" s="8" t="str">
        <f t="shared" si="3"/>
        <v/>
      </c>
    </row>
    <row r="71" spans="2:11" ht="16.5" x14ac:dyDescent="0.25">
      <c r="B71" s="4">
        <f t="shared" si="4"/>
        <v>62</v>
      </c>
      <c r="C71" s="9" t="s">
        <v>65</v>
      </c>
      <c r="D71" s="4" t="s">
        <v>47</v>
      </c>
      <c r="E71" s="7"/>
      <c r="F71" s="8">
        <v>39</v>
      </c>
      <c r="G71" s="8" t="str">
        <f t="shared" si="0"/>
        <v/>
      </c>
      <c r="H71" s="8"/>
      <c r="I71" s="8"/>
      <c r="J71" s="8">
        <f t="shared" si="2"/>
        <v>39</v>
      </c>
      <c r="K71" s="8" t="str">
        <f t="shared" si="3"/>
        <v/>
      </c>
    </row>
    <row r="72" spans="2:11" ht="16.5" x14ac:dyDescent="0.25">
      <c r="B72" s="4">
        <f t="shared" si="4"/>
        <v>63</v>
      </c>
      <c r="C72" s="9" t="s">
        <v>66</v>
      </c>
      <c r="D72" s="4" t="s">
        <v>11</v>
      </c>
      <c r="E72" s="7"/>
      <c r="F72" s="81">
        <v>13</v>
      </c>
      <c r="G72" s="8" t="str">
        <f t="shared" si="0"/>
        <v/>
      </c>
      <c r="H72" s="81"/>
      <c r="I72" s="8"/>
      <c r="J72" s="81">
        <f t="shared" si="2"/>
        <v>13</v>
      </c>
      <c r="K72" s="8" t="str">
        <f t="shared" si="3"/>
        <v/>
      </c>
    </row>
    <row r="73" spans="2:11" ht="16.5" x14ac:dyDescent="0.25">
      <c r="B73" s="4">
        <f t="shared" si="4"/>
        <v>64</v>
      </c>
      <c r="C73" s="9" t="s">
        <v>67</v>
      </c>
      <c r="D73" s="4" t="s">
        <v>11</v>
      </c>
      <c r="E73" s="7"/>
      <c r="F73" s="81">
        <v>3</v>
      </c>
      <c r="G73" s="8" t="str">
        <f t="shared" si="0"/>
        <v/>
      </c>
      <c r="H73" s="81"/>
      <c r="I73" s="8"/>
      <c r="J73" s="81">
        <f t="shared" si="2"/>
        <v>3</v>
      </c>
      <c r="K73" s="8" t="str">
        <f t="shared" si="3"/>
        <v/>
      </c>
    </row>
    <row r="74" spans="2:11" ht="16.5" x14ac:dyDescent="0.25">
      <c r="B74" s="4">
        <f t="shared" si="4"/>
        <v>65</v>
      </c>
      <c r="C74" s="9" t="s">
        <v>68</v>
      </c>
      <c r="D74" s="4" t="s">
        <v>11</v>
      </c>
      <c r="E74" s="7"/>
      <c r="F74" s="81"/>
      <c r="G74" s="8" t="str">
        <f t="shared" si="0"/>
        <v/>
      </c>
      <c r="H74" s="81">
        <v>1</v>
      </c>
      <c r="I74" s="8" t="str">
        <f t="shared" si="1"/>
        <v/>
      </c>
      <c r="J74" s="81">
        <f t="shared" si="2"/>
        <v>1</v>
      </c>
      <c r="K74" s="8" t="str">
        <f t="shared" si="3"/>
        <v/>
      </c>
    </row>
    <row r="75" spans="2:11" ht="16.5" x14ac:dyDescent="0.25">
      <c r="B75" s="4">
        <f t="shared" si="4"/>
        <v>66</v>
      </c>
      <c r="C75" s="9" t="s">
        <v>69</v>
      </c>
      <c r="D75" s="4" t="s">
        <v>11</v>
      </c>
      <c r="E75" s="7"/>
      <c r="F75" s="81"/>
      <c r="G75" s="8" t="str">
        <f t="shared" ref="G75:G106" si="5">IF(E75="","",ROUND(F75*$E75,2))</f>
        <v/>
      </c>
      <c r="H75" s="81">
        <v>1</v>
      </c>
      <c r="I75" s="8" t="str">
        <f t="shared" ref="I75:I106" si="6">IF(E75="","",ROUND(H75*$E75,2))</f>
        <v/>
      </c>
      <c r="J75" s="81">
        <f t="shared" ref="J75:J106" si="7">F75+H75</f>
        <v>1</v>
      </c>
      <c r="K75" s="8" t="str">
        <f t="shared" ref="K75:K106" si="8">IF(E75="","",ROUND(J75*$E75,2))</f>
        <v/>
      </c>
    </row>
    <row r="76" spans="2:11" ht="16.5" x14ac:dyDescent="0.25">
      <c r="B76" s="4">
        <f t="shared" ref="B76:B106" si="9">B75+1</f>
        <v>67</v>
      </c>
      <c r="C76" s="9" t="s">
        <v>70</v>
      </c>
      <c r="D76" s="4" t="s">
        <v>11</v>
      </c>
      <c r="E76" s="7"/>
      <c r="F76" s="81">
        <v>3</v>
      </c>
      <c r="G76" s="8" t="str">
        <f t="shared" si="5"/>
        <v/>
      </c>
      <c r="H76" s="81">
        <v>1</v>
      </c>
      <c r="I76" s="8" t="str">
        <f t="shared" si="6"/>
        <v/>
      </c>
      <c r="J76" s="81">
        <f t="shared" si="7"/>
        <v>4</v>
      </c>
      <c r="K76" s="8" t="str">
        <f t="shared" si="8"/>
        <v/>
      </c>
    </row>
    <row r="77" spans="2:11" ht="16.5" x14ac:dyDescent="0.25">
      <c r="B77" s="4">
        <f t="shared" si="9"/>
        <v>68</v>
      </c>
      <c r="C77" s="9" t="s">
        <v>71</v>
      </c>
      <c r="D77" s="4" t="s">
        <v>11</v>
      </c>
      <c r="E77" s="7"/>
      <c r="F77" s="81"/>
      <c r="G77" s="8" t="str">
        <f t="shared" si="5"/>
        <v/>
      </c>
      <c r="H77" s="81">
        <v>3</v>
      </c>
      <c r="I77" s="8" t="str">
        <f t="shared" si="6"/>
        <v/>
      </c>
      <c r="J77" s="81">
        <f t="shared" si="7"/>
        <v>3</v>
      </c>
      <c r="K77" s="8" t="str">
        <f t="shared" si="8"/>
        <v/>
      </c>
    </row>
    <row r="78" spans="2:11" ht="16.5" x14ac:dyDescent="0.25">
      <c r="B78" s="4">
        <f t="shared" si="9"/>
        <v>69</v>
      </c>
      <c r="C78" s="9" t="s">
        <v>72</v>
      </c>
      <c r="D78" s="4" t="s">
        <v>11</v>
      </c>
      <c r="E78" s="7"/>
      <c r="F78" s="81">
        <v>3</v>
      </c>
      <c r="G78" s="8" t="str">
        <f t="shared" si="5"/>
        <v/>
      </c>
      <c r="H78" s="81"/>
      <c r="I78" s="8"/>
      <c r="J78" s="81">
        <f t="shared" si="7"/>
        <v>3</v>
      </c>
      <c r="K78" s="8" t="str">
        <f t="shared" si="8"/>
        <v/>
      </c>
    </row>
    <row r="79" spans="2:11" ht="33" x14ac:dyDescent="0.25">
      <c r="B79" s="4">
        <f t="shared" si="9"/>
        <v>70</v>
      </c>
      <c r="C79" s="9" t="s">
        <v>73</v>
      </c>
      <c r="D79" s="4" t="s">
        <v>11</v>
      </c>
      <c r="E79" s="7"/>
      <c r="F79" s="81">
        <v>66</v>
      </c>
      <c r="G79" s="8" t="str">
        <f t="shared" si="5"/>
        <v/>
      </c>
      <c r="H79" s="81"/>
      <c r="I79" s="8"/>
      <c r="J79" s="81">
        <f t="shared" si="7"/>
        <v>66</v>
      </c>
      <c r="K79" s="8" t="str">
        <f t="shared" si="8"/>
        <v/>
      </c>
    </row>
    <row r="80" spans="2:11" ht="16.5" x14ac:dyDescent="0.25">
      <c r="B80" s="4">
        <f t="shared" si="9"/>
        <v>71</v>
      </c>
      <c r="C80" s="13" t="s">
        <v>74</v>
      </c>
      <c r="D80" s="4" t="s">
        <v>11</v>
      </c>
      <c r="E80" s="7"/>
      <c r="F80" s="81">
        <v>1</v>
      </c>
      <c r="G80" s="8" t="str">
        <f t="shared" si="5"/>
        <v/>
      </c>
      <c r="H80" s="81"/>
      <c r="I80" s="8"/>
      <c r="J80" s="81">
        <f t="shared" si="7"/>
        <v>1</v>
      </c>
      <c r="K80" s="8" t="str">
        <f t="shared" si="8"/>
        <v/>
      </c>
    </row>
    <row r="81" spans="2:11" ht="16.5" x14ac:dyDescent="0.25">
      <c r="B81" s="4">
        <f t="shared" si="9"/>
        <v>72</v>
      </c>
      <c r="C81" s="13" t="s">
        <v>75</v>
      </c>
      <c r="D81" s="4" t="s">
        <v>11</v>
      </c>
      <c r="E81" s="7"/>
      <c r="F81" s="81">
        <v>12</v>
      </c>
      <c r="G81" s="8" t="str">
        <f t="shared" si="5"/>
        <v/>
      </c>
      <c r="H81" s="81"/>
      <c r="I81" s="8"/>
      <c r="J81" s="81">
        <f t="shared" si="7"/>
        <v>12</v>
      </c>
      <c r="K81" s="8" t="str">
        <f t="shared" si="8"/>
        <v/>
      </c>
    </row>
    <row r="82" spans="2:11" ht="33" x14ac:dyDescent="0.25">
      <c r="B82" s="4">
        <f t="shared" si="9"/>
        <v>73</v>
      </c>
      <c r="C82" s="13" t="s">
        <v>76</v>
      </c>
      <c r="D82" s="4" t="s">
        <v>11</v>
      </c>
      <c r="E82" s="7"/>
      <c r="F82" s="81">
        <v>90</v>
      </c>
      <c r="G82" s="8" t="str">
        <f t="shared" si="5"/>
        <v/>
      </c>
      <c r="H82" s="81"/>
      <c r="I82" s="8"/>
      <c r="J82" s="81">
        <f t="shared" si="7"/>
        <v>90</v>
      </c>
      <c r="K82" s="8" t="str">
        <f t="shared" si="8"/>
        <v/>
      </c>
    </row>
    <row r="83" spans="2:11" ht="33" x14ac:dyDescent="0.25">
      <c r="B83" s="4">
        <f t="shared" si="9"/>
        <v>74</v>
      </c>
      <c r="C83" s="13" t="s">
        <v>77</v>
      </c>
      <c r="D83" s="4" t="s">
        <v>11</v>
      </c>
      <c r="E83" s="7"/>
      <c r="F83" s="81">
        <v>27</v>
      </c>
      <c r="G83" s="8" t="str">
        <f t="shared" si="5"/>
        <v/>
      </c>
      <c r="H83" s="81">
        <v>2</v>
      </c>
      <c r="I83" s="8" t="str">
        <f t="shared" si="6"/>
        <v/>
      </c>
      <c r="J83" s="81">
        <f t="shared" si="7"/>
        <v>29</v>
      </c>
      <c r="K83" s="8" t="str">
        <f t="shared" si="8"/>
        <v/>
      </c>
    </row>
    <row r="84" spans="2:11" ht="16.5" x14ac:dyDescent="0.25">
      <c r="B84" s="4">
        <f t="shared" si="9"/>
        <v>75</v>
      </c>
      <c r="C84" s="13" t="s">
        <v>202</v>
      </c>
      <c r="D84" s="4" t="s">
        <v>11</v>
      </c>
      <c r="E84" s="7"/>
      <c r="F84" s="81">
        <v>13</v>
      </c>
      <c r="G84" s="8" t="str">
        <f t="shared" si="5"/>
        <v/>
      </c>
      <c r="H84" s="81">
        <v>2</v>
      </c>
      <c r="I84" s="8" t="str">
        <f t="shared" si="6"/>
        <v/>
      </c>
      <c r="J84" s="81">
        <f t="shared" si="7"/>
        <v>15</v>
      </c>
      <c r="K84" s="8" t="str">
        <f t="shared" si="8"/>
        <v/>
      </c>
    </row>
    <row r="85" spans="2:11" ht="16.5" x14ac:dyDescent="0.25">
      <c r="B85" s="4">
        <f t="shared" si="9"/>
        <v>76</v>
      </c>
      <c r="C85" s="13" t="s">
        <v>78</v>
      </c>
      <c r="D85" s="4" t="s">
        <v>11</v>
      </c>
      <c r="E85" s="7"/>
      <c r="F85" s="81">
        <v>104</v>
      </c>
      <c r="G85" s="8" t="str">
        <f t="shared" si="5"/>
        <v/>
      </c>
      <c r="H85" s="8"/>
      <c r="I85" s="8"/>
      <c r="J85" s="81">
        <f t="shared" si="7"/>
        <v>104</v>
      </c>
      <c r="K85" s="8" t="str">
        <f t="shared" si="8"/>
        <v/>
      </c>
    </row>
    <row r="86" spans="2:11" ht="33" x14ac:dyDescent="0.25">
      <c r="B86" s="4">
        <f t="shared" si="9"/>
        <v>77</v>
      </c>
      <c r="C86" s="9" t="s">
        <v>79</v>
      </c>
      <c r="D86" s="4" t="s">
        <v>11</v>
      </c>
      <c r="E86" s="7"/>
      <c r="F86" s="81">
        <v>110</v>
      </c>
      <c r="G86" s="8" t="str">
        <f t="shared" si="5"/>
        <v/>
      </c>
      <c r="H86" s="8"/>
      <c r="I86" s="8"/>
      <c r="J86" s="81">
        <f t="shared" si="7"/>
        <v>110</v>
      </c>
      <c r="K86" s="8" t="str">
        <f t="shared" si="8"/>
        <v/>
      </c>
    </row>
    <row r="87" spans="2:11" ht="33" x14ac:dyDescent="0.25">
      <c r="B87" s="4">
        <f t="shared" si="9"/>
        <v>78</v>
      </c>
      <c r="C87" s="9" t="s">
        <v>80</v>
      </c>
      <c r="D87" s="4" t="s">
        <v>11</v>
      </c>
      <c r="E87" s="7"/>
      <c r="F87" s="81">
        <v>220</v>
      </c>
      <c r="G87" s="8" t="str">
        <f t="shared" si="5"/>
        <v/>
      </c>
      <c r="H87" s="8"/>
      <c r="I87" s="8"/>
      <c r="J87" s="81">
        <f t="shared" si="7"/>
        <v>220</v>
      </c>
      <c r="K87" s="8" t="str">
        <f t="shared" si="8"/>
        <v/>
      </c>
    </row>
    <row r="88" spans="2:11" ht="16.5" x14ac:dyDescent="0.25">
      <c r="B88" s="4">
        <f t="shared" si="9"/>
        <v>79</v>
      </c>
      <c r="C88" s="9" t="s">
        <v>203</v>
      </c>
      <c r="D88" s="4" t="s">
        <v>47</v>
      </c>
      <c r="E88" s="7"/>
      <c r="F88" s="8">
        <v>330</v>
      </c>
      <c r="G88" s="8" t="str">
        <f t="shared" si="5"/>
        <v/>
      </c>
      <c r="H88" s="8"/>
      <c r="I88" s="8"/>
      <c r="J88" s="8">
        <f t="shared" si="7"/>
        <v>330</v>
      </c>
      <c r="K88" s="8" t="str">
        <f t="shared" si="8"/>
        <v/>
      </c>
    </row>
    <row r="89" spans="2:11" ht="16.5" x14ac:dyDescent="0.25">
      <c r="B89" s="4">
        <f t="shared" si="9"/>
        <v>80</v>
      </c>
      <c r="C89" s="13" t="s">
        <v>204</v>
      </c>
      <c r="D89" s="4" t="s">
        <v>11</v>
      </c>
      <c r="E89" s="7"/>
      <c r="F89" s="81">
        <v>140</v>
      </c>
      <c r="G89" s="8" t="str">
        <f t="shared" si="5"/>
        <v/>
      </c>
      <c r="H89" s="8"/>
      <c r="I89" s="8"/>
      <c r="J89" s="81">
        <f t="shared" si="7"/>
        <v>140</v>
      </c>
      <c r="K89" s="8" t="str">
        <f t="shared" si="8"/>
        <v/>
      </c>
    </row>
    <row r="90" spans="2:11" ht="16.5" x14ac:dyDescent="0.25">
      <c r="B90" s="4">
        <f t="shared" si="9"/>
        <v>81</v>
      </c>
      <c r="C90" s="11" t="s">
        <v>205</v>
      </c>
      <c r="D90" s="4" t="s">
        <v>11</v>
      </c>
      <c r="E90" s="7"/>
      <c r="F90" s="81">
        <v>70</v>
      </c>
      <c r="G90" s="8" t="str">
        <f t="shared" si="5"/>
        <v/>
      </c>
      <c r="H90" s="8"/>
      <c r="I90" s="8"/>
      <c r="J90" s="81">
        <f t="shared" si="7"/>
        <v>70</v>
      </c>
      <c r="K90" s="8" t="str">
        <f t="shared" si="8"/>
        <v/>
      </c>
    </row>
    <row r="91" spans="2:11" ht="16.5" x14ac:dyDescent="0.25">
      <c r="B91" s="4">
        <f t="shared" si="9"/>
        <v>82</v>
      </c>
      <c r="C91" s="11" t="s">
        <v>206</v>
      </c>
      <c r="D91" s="4" t="s">
        <v>11</v>
      </c>
      <c r="E91" s="7"/>
      <c r="F91" s="81">
        <v>70</v>
      </c>
      <c r="G91" s="8" t="str">
        <f t="shared" si="5"/>
        <v/>
      </c>
      <c r="H91" s="8"/>
      <c r="I91" s="8"/>
      <c r="J91" s="81">
        <f t="shared" si="7"/>
        <v>70</v>
      </c>
      <c r="K91" s="8" t="str">
        <f t="shared" si="8"/>
        <v/>
      </c>
    </row>
    <row r="92" spans="2:11" ht="33" x14ac:dyDescent="0.25">
      <c r="B92" s="4">
        <f t="shared" si="9"/>
        <v>83</v>
      </c>
      <c r="C92" s="9" t="s">
        <v>182</v>
      </c>
      <c r="D92" s="4" t="s">
        <v>11</v>
      </c>
      <c r="E92" s="7"/>
      <c r="F92" s="81">
        <v>296</v>
      </c>
      <c r="G92" s="8" t="str">
        <f t="shared" si="5"/>
        <v/>
      </c>
      <c r="H92" s="8"/>
      <c r="I92" s="8"/>
      <c r="J92" s="81">
        <f t="shared" si="7"/>
        <v>296</v>
      </c>
      <c r="K92" s="8" t="str">
        <f t="shared" si="8"/>
        <v/>
      </c>
    </row>
    <row r="93" spans="2:11" ht="16.5" x14ac:dyDescent="0.25">
      <c r="B93" s="4">
        <f t="shared" si="9"/>
        <v>84</v>
      </c>
      <c r="C93" s="11" t="s">
        <v>81</v>
      </c>
      <c r="D93" s="4" t="s">
        <v>11</v>
      </c>
      <c r="E93" s="7"/>
      <c r="F93" s="81">
        <v>160</v>
      </c>
      <c r="G93" s="8" t="str">
        <f t="shared" si="5"/>
        <v/>
      </c>
      <c r="H93" s="8"/>
      <c r="I93" s="8"/>
      <c r="J93" s="81">
        <f t="shared" si="7"/>
        <v>160</v>
      </c>
      <c r="K93" s="8" t="str">
        <f t="shared" si="8"/>
        <v/>
      </c>
    </row>
    <row r="94" spans="2:11" ht="16.5" x14ac:dyDescent="0.25">
      <c r="B94" s="4">
        <f t="shared" si="9"/>
        <v>85</v>
      </c>
      <c r="C94" s="9" t="s">
        <v>82</v>
      </c>
      <c r="D94" s="4" t="s">
        <v>11</v>
      </c>
      <c r="E94" s="7"/>
      <c r="F94" s="81">
        <v>160</v>
      </c>
      <c r="G94" s="8" t="str">
        <f t="shared" si="5"/>
        <v/>
      </c>
      <c r="H94" s="8"/>
      <c r="I94" s="8"/>
      <c r="J94" s="81">
        <f t="shared" si="7"/>
        <v>160</v>
      </c>
      <c r="K94" s="8" t="str">
        <f t="shared" si="8"/>
        <v/>
      </c>
    </row>
    <row r="95" spans="2:11" ht="16.5" x14ac:dyDescent="0.25">
      <c r="B95" s="4">
        <f t="shared" si="9"/>
        <v>86</v>
      </c>
      <c r="C95" s="13" t="s">
        <v>83</v>
      </c>
      <c r="D95" s="4" t="s">
        <v>47</v>
      </c>
      <c r="E95" s="7"/>
      <c r="F95" s="8">
        <v>4409.3</v>
      </c>
      <c r="G95" s="8" t="str">
        <f t="shared" si="5"/>
        <v/>
      </c>
      <c r="H95" s="8"/>
      <c r="I95" s="8"/>
      <c r="J95" s="8">
        <f t="shared" si="7"/>
        <v>4409.3</v>
      </c>
      <c r="K95" s="8" t="str">
        <f t="shared" si="8"/>
        <v/>
      </c>
    </row>
    <row r="96" spans="2:11" ht="16.5" x14ac:dyDescent="0.25">
      <c r="B96" s="4">
        <f t="shared" si="9"/>
        <v>87</v>
      </c>
      <c r="C96" s="9" t="s">
        <v>84</v>
      </c>
      <c r="D96" s="4" t="s">
        <v>11</v>
      </c>
      <c r="E96" s="7"/>
      <c r="F96" s="81">
        <v>80</v>
      </c>
      <c r="G96" s="8" t="str">
        <f t="shared" si="5"/>
        <v/>
      </c>
      <c r="H96" s="8"/>
      <c r="I96" s="8"/>
      <c r="J96" s="81">
        <f t="shared" si="7"/>
        <v>80</v>
      </c>
      <c r="K96" s="8" t="str">
        <f t="shared" si="8"/>
        <v/>
      </c>
    </row>
    <row r="97" spans="2:11" ht="16.5" x14ac:dyDescent="0.25">
      <c r="B97" s="4">
        <f t="shared" si="9"/>
        <v>88</v>
      </c>
      <c r="C97" s="9" t="s">
        <v>85</v>
      </c>
      <c r="D97" s="4" t="s">
        <v>11</v>
      </c>
      <c r="E97" s="7"/>
      <c r="F97" s="81">
        <v>80</v>
      </c>
      <c r="G97" s="8" t="str">
        <f t="shared" si="5"/>
        <v/>
      </c>
      <c r="H97" s="8"/>
      <c r="I97" s="8"/>
      <c r="J97" s="81">
        <f t="shared" si="7"/>
        <v>80</v>
      </c>
      <c r="K97" s="8" t="str">
        <f t="shared" si="8"/>
        <v/>
      </c>
    </row>
    <row r="98" spans="2:11" ht="16.5" x14ac:dyDescent="0.25">
      <c r="B98" s="4">
        <f t="shared" si="9"/>
        <v>89</v>
      </c>
      <c r="C98" s="9" t="s">
        <v>86</v>
      </c>
      <c r="D98" s="4" t="s">
        <v>11</v>
      </c>
      <c r="E98" s="7"/>
      <c r="F98" s="81">
        <v>240</v>
      </c>
      <c r="G98" s="8" t="str">
        <f t="shared" si="5"/>
        <v/>
      </c>
      <c r="H98" s="8"/>
      <c r="I98" s="8"/>
      <c r="J98" s="81">
        <f t="shared" si="7"/>
        <v>240</v>
      </c>
      <c r="K98" s="8" t="str">
        <f t="shared" si="8"/>
        <v/>
      </c>
    </row>
    <row r="99" spans="2:11" ht="16.5" x14ac:dyDescent="0.25">
      <c r="B99" s="4">
        <f t="shared" si="9"/>
        <v>90</v>
      </c>
      <c r="C99" s="9" t="s">
        <v>87</v>
      </c>
      <c r="D99" s="4" t="s">
        <v>11</v>
      </c>
      <c r="E99" s="7"/>
      <c r="F99" s="81">
        <v>240</v>
      </c>
      <c r="G99" s="8" t="str">
        <f t="shared" si="5"/>
        <v/>
      </c>
      <c r="H99" s="8"/>
      <c r="I99" s="8"/>
      <c r="J99" s="81">
        <f t="shared" si="7"/>
        <v>240</v>
      </c>
      <c r="K99" s="8" t="str">
        <f t="shared" si="8"/>
        <v/>
      </c>
    </row>
    <row r="100" spans="2:11" ht="16.5" x14ac:dyDescent="0.25">
      <c r="B100" s="4">
        <f t="shared" si="9"/>
        <v>91</v>
      </c>
      <c r="C100" s="9" t="s">
        <v>88</v>
      </c>
      <c r="D100" s="4" t="s">
        <v>11</v>
      </c>
      <c r="E100" s="7"/>
      <c r="F100" s="81">
        <v>240</v>
      </c>
      <c r="G100" s="8" t="str">
        <f t="shared" si="5"/>
        <v/>
      </c>
      <c r="H100" s="8"/>
      <c r="I100" s="8"/>
      <c r="J100" s="81">
        <f t="shared" si="7"/>
        <v>240</v>
      </c>
      <c r="K100" s="8" t="str">
        <f t="shared" si="8"/>
        <v/>
      </c>
    </row>
    <row r="101" spans="2:11" ht="16.5" x14ac:dyDescent="0.25">
      <c r="B101" s="4">
        <f t="shared" si="9"/>
        <v>92</v>
      </c>
      <c r="C101" s="9" t="s">
        <v>89</v>
      </c>
      <c r="D101" s="4" t="s">
        <v>11</v>
      </c>
      <c r="E101" s="7"/>
      <c r="F101" s="81">
        <v>80</v>
      </c>
      <c r="G101" s="8" t="str">
        <f t="shared" si="5"/>
        <v/>
      </c>
      <c r="H101" s="8"/>
      <c r="I101" s="8"/>
      <c r="J101" s="81">
        <f t="shared" si="7"/>
        <v>80</v>
      </c>
      <c r="K101" s="8" t="str">
        <f t="shared" si="8"/>
        <v/>
      </c>
    </row>
    <row r="102" spans="2:11" ht="16.5" x14ac:dyDescent="0.25">
      <c r="B102" s="4">
        <f t="shared" si="9"/>
        <v>93</v>
      </c>
      <c r="C102" s="9" t="s">
        <v>90</v>
      </c>
      <c r="D102" s="4" t="s">
        <v>11</v>
      </c>
      <c r="E102" s="7"/>
      <c r="F102" s="81">
        <v>80</v>
      </c>
      <c r="G102" s="8" t="str">
        <f t="shared" si="5"/>
        <v/>
      </c>
      <c r="H102" s="8"/>
      <c r="I102" s="8"/>
      <c r="J102" s="81">
        <f t="shared" si="7"/>
        <v>80</v>
      </c>
      <c r="K102" s="8" t="str">
        <f t="shared" si="8"/>
        <v/>
      </c>
    </row>
    <row r="103" spans="2:11" ht="16.5" x14ac:dyDescent="0.25">
      <c r="B103" s="4">
        <f t="shared" si="9"/>
        <v>94</v>
      </c>
      <c r="C103" s="15" t="s">
        <v>91</v>
      </c>
      <c r="D103" s="4" t="s">
        <v>11</v>
      </c>
      <c r="E103" s="7"/>
      <c r="F103" s="81">
        <v>160</v>
      </c>
      <c r="G103" s="8" t="str">
        <f t="shared" si="5"/>
        <v/>
      </c>
      <c r="H103" s="8"/>
      <c r="I103" s="8"/>
      <c r="J103" s="81">
        <f t="shared" si="7"/>
        <v>160</v>
      </c>
      <c r="K103" s="8" t="str">
        <f t="shared" si="8"/>
        <v/>
      </c>
    </row>
    <row r="104" spans="2:11" ht="16.5" x14ac:dyDescent="0.25">
      <c r="B104" s="4">
        <f t="shared" si="9"/>
        <v>95</v>
      </c>
      <c r="C104" s="5" t="s">
        <v>207</v>
      </c>
      <c r="D104" s="4" t="s">
        <v>11</v>
      </c>
      <c r="E104" s="7"/>
      <c r="F104" s="81">
        <v>80</v>
      </c>
      <c r="G104" s="8" t="str">
        <f t="shared" si="5"/>
        <v/>
      </c>
      <c r="H104" s="8"/>
      <c r="I104" s="8"/>
      <c r="J104" s="81">
        <f t="shared" si="7"/>
        <v>80</v>
      </c>
      <c r="K104" s="8" t="str">
        <f t="shared" si="8"/>
        <v/>
      </c>
    </row>
    <row r="105" spans="2:11" ht="16.5" x14ac:dyDescent="0.25">
      <c r="B105" s="4">
        <f t="shared" si="9"/>
        <v>96</v>
      </c>
      <c r="C105" s="5" t="s">
        <v>208</v>
      </c>
      <c r="D105" s="4" t="s">
        <v>11</v>
      </c>
      <c r="E105" s="7"/>
      <c r="F105" s="81">
        <v>80</v>
      </c>
      <c r="G105" s="8" t="str">
        <f t="shared" si="5"/>
        <v/>
      </c>
      <c r="H105" s="8"/>
      <c r="I105" s="8"/>
      <c r="J105" s="81">
        <f t="shared" si="7"/>
        <v>80</v>
      </c>
      <c r="K105" s="8" t="str">
        <f t="shared" si="8"/>
        <v/>
      </c>
    </row>
    <row r="106" spans="2:11" ht="16.5" x14ac:dyDescent="0.25">
      <c r="B106" s="4">
        <f t="shared" si="9"/>
        <v>97</v>
      </c>
      <c r="C106" s="5" t="s">
        <v>92</v>
      </c>
      <c r="D106" s="4" t="s">
        <v>11</v>
      </c>
      <c r="E106" s="7"/>
      <c r="F106" s="81">
        <v>80</v>
      </c>
      <c r="G106" s="8" t="str">
        <f t="shared" si="5"/>
        <v/>
      </c>
      <c r="H106" s="8"/>
      <c r="I106" s="8"/>
      <c r="J106" s="81">
        <f t="shared" si="7"/>
        <v>80</v>
      </c>
      <c r="K106" s="8" t="str">
        <f t="shared" si="8"/>
        <v/>
      </c>
    </row>
    <row r="107" spans="2:11" s="115" customFormat="1" ht="18" customHeight="1" x14ac:dyDescent="0.25">
      <c r="B107" s="438" t="s">
        <v>8</v>
      </c>
      <c r="C107" s="304" t="s">
        <v>93</v>
      </c>
      <c r="D107" s="305"/>
      <c r="E107" s="117"/>
      <c r="F107" s="439">
        <f>SUM(G$10:G$106)</f>
        <v>0</v>
      </c>
      <c r="G107" s="439"/>
      <c r="H107" s="439">
        <f>SUM(I$10:I$106)</f>
        <v>0</v>
      </c>
      <c r="I107" s="439"/>
      <c r="J107" s="439">
        <f>SUM(K$10:K$106)</f>
        <v>0</v>
      </c>
      <c r="K107" s="439"/>
    </row>
    <row r="108" spans="2:11" ht="10.5" customHeight="1" x14ac:dyDescent="0.25">
      <c r="B108" s="82"/>
      <c r="C108" s="252"/>
      <c r="D108" s="43"/>
      <c r="E108" s="43"/>
      <c r="F108" s="43"/>
      <c r="G108" s="43"/>
      <c r="H108" s="43"/>
      <c r="I108" s="43"/>
      <c r="J108" s="43"/>
      <c r="K108" s="43"/>
    </row>
    <row r="109" spans="2:11" s="115" customFormat="1" ht="18" x14ac:dyDescent="0.25">
      <c r="B109" s="111" t="s">
        <v>94</v>
      </c>
      <c r="C109" s="440" t="s">
        <v>95</v>
      </c>
      <c r="D109" s="441"/>
      <c r="E109" s="441"/>
      <c r="F109" s="441"/>
      <c r="G109" s="441"/>
      <c r="H109" s="441"/>
      <c r="I109" s="441"/>
      <c r="J109" s="441"/>
      <c r="K109" s="441"/>
    </row>
    <row r="110" spans="2:11" ht="16.5" x14ac:dyDescent="0.25">
      <c r="B110" s="4">
        <f>B106+1</f>
        <v>98</v>
      </c>
      <c r="C110" s="20" t="s">
        <v>97</v>
      </c>
      <c r="D110" s="19" t="s">
        <v>96</v>
      </c>
      <c r="E110" s="7"/>
      <c r="F110" s="18"/>
      <c r="G110" s="8"/>
      <c r="H110" s="18">
        <v>0.5</v>
      </c>
      <c r="I110" s="8" t="str">
        <f>IF(E110="","",ROUND(H110*$E110,2))</f>
        <v/>
      </c>
      <c r="J110" s="8">
        <f t="shared" ref="J110:J173" si="10">F110+H110</f>
        <v>0.5</v>
      </c>
      <c r="K110" s="8" t="str">
        <f>IF(E110="","",ROUND(J110*$E110,2))</f>
        <v/>
      </c>
    </row>
    <row r="111" spans="2:11" ht="16.5" x14ac:dyDescent="0.25">
      <c r="B111" s="4">
        <f>B110+1</f>
        <v>99</v>
      </c>
      <c r="C111" s="20" t="s">
        <v>98</v>
      </c>
      <c r="D111" s="19" t="s">
        <v>96</v>
      </c>
      <c r="E111" s="7"/>
      <c r="F111" s="18"/>
      <c r="G111" s="8"/>
      <c r="H111" s="18">
        <v>0.5</v>
      </c>
      <c r="I111" s="8" t="str">
        <f t="shared" ref="I111:I174" si="11">IF(E111="","",ROUND(H111*$E111,2))</f>
        <v/>
      </c>
      <c r="J111" s="8">
        <f t="shared" si="10"/>
        <v>0.5</v>
      </c>
      <c r="K111" s="8" t="str">
        <f t="shared" ref="K111:K174" si="12">IF(E111="","",ROUND(J111*$E111,2))</f>
        <v/>
      </c>
    </row>
    <row r="112" spans="2:11" ht="16.5" x14ac:dyDescent="0.25">
      <c r="B112" s="4">
        <f t="shared" ref="B112:B175" si="13">B111+1</f>
        <v>100</v>
      </c>
      <c r="C112" s="20" t="s">
        <v>99</v>
      </c>
      <c r="D112" s="19" t="s">
        <v>96</v>
      </c>
      <c r="E112" s="7"/>
      <c r="F112" s="18"/>
      <c r="G112" s="8"/>
      <c r="H112" s="18">
        <v>0.5</v>
      </c>
      <c r="I112" s="8" t="str">
        <f t="shared" si="11"/>
        <v/>
      </c>
      <c r="J112" s="8">
        <f t="shared" si="10"/>
        <v>0.5</v>
      </c>
      <c r="K112" s="8" t="str">
        <f t="shared" si="12"/>
        <v/>
      </c>
    </row>
    <row r="113" spans="2:11" ht="16.5" x14ac:dyDescent="0.25">
      <c r="B113" s="4">
        <f t="shared" si="13"/>
        <v>101</v>
      </c>
      <c r="C113" s="20" t="s">
        <v>183</v>
      </c>
      <c r="D113" s="19" t="s">
        <v>96</v>
      </c>
      <c r="E113" s="7"/>
      <c r="F113" s="18"/>
      <c r="G113" s="8"/>
      <c r="H113" s="18">
        <v>0.5</v>
      </c>
      <c r="I113" s="8" t="str">
        <f t="shared" si="11"/>
        <v/>
      </c>
      <c r="J113" s="8">
        <f t="shared" si="10"/>
        <v>0.5</v>
      </c>
      <c r="K113" s="8" t="str">
        <f t="shared" si="12"/>
        <v/>
      </c>
    </row>
    <row r="114" spans="2:11" ht="33" x14ac:dyDescent="0.25">
      <c r="B114" s="4">
        <f t="shared" si="13"/>
        <v>102</v>
      </c>
      <c r="C114" s="20" t="s">
        <v>100</v>
      </c>
      <c r="D114" s="19" t="s">
        <v>96</v>
      </c>
      <c r="E114" s="7"/>
      <c r="F114" s="18"/>
      <c r="G114" s="8"/>
      <c r="H114" s="18">
        <v>0.5</v>
      </c>
      <c r="I114" s="8" t="str">
        <f t="shared" si="11"/>
        <v/>
      </c>
      <c r="J114" s="8">
        <f t="shared" si="10"/>
        <v>0.5</v>
      </c>
      <c r="K114" s="8" t="str">
        <f t="shared" si="12"/>
        <v/>
      </c>
    </row>
    <row r="115" spans="2:11" ht="33" x14ac:dyDescent="0.25">
      <c r="B115" s="4">
        <f t="shared" si="13"/>
        <v>103</v>
      </c>
      <c r="C115" s="20" t="s">
        <v>101</v>
      </c>
      <c r="D115" s="19" t="s">
        <v>96</v>
      </c>
      <c r="E115" s="7"/>
      <c r="F115" s="18"/>
      <c r="G115" s="8"/>
      <c r="H115" s="18">
        <v>0.5</v>
      </c>
      <c r="I115" s="8" t="str">
        <f t="shared" si="11"/>
        <v/>
      </c>
      <c r="J115" s="8">
        <f t="shared" si="10"/>
        <v>0.5</v>
      </c>
      <c r="K115" s="8" t="str">
        <f t="shared" si="12"/>
        <v/>
      </c>
    </row>
    <row r="116" spans="2:11" ht="33" x14ac:dyDescent="0.25">
      <c r="B116" s="4">
        <f t="shared" si="13"/>
        <v>104</v>
      </c>
      <c r="C116" s="20" t="s">
        <v>184</v>
      </c>
      <c r="D116" s="19" t="s">
        <v>96</v>
      </c>
      <c r="E116" s="7"/>
      <c r="F116" s="18">
        <v>18</v>
      </c>
      <c r="G116" s="8" t="str">
        <f>IF(E116="","",ROUND(F116*$E116,2))</f>
        <v/>
      </c>
      <c r="H116" s="18">
        <v>3</v>
      </c>
      <c r="I116" s="8" t="str">
        <f t="shared" si="11"/>
        <v/>
      </c>
      <c r="J116" s="8">
        <f t="shared" si="10"/>
        <v>21</v>
      </c>
      <c r="K116" s="8" t="str">
        <f t="shared" si="12"/>
        <v/>
      </c>
    </row>
    <row r="117" spans="2:11" ht="33" x14ac:dyDescent="0.25">
      <c r="B117" s="4">
        <f t="shared" si="13"/>
        <v>105</v>
      </c>
      <c r="C117" s="20" t="s">
        <v>185</v>
      </c>
      <c r="D117" s="19" t="s">
        <v>96</v>
      </c>
      <c r="E117" s="7"/>
      <c r="F117" s="18"/>
      <c r="G117" s="8"/>
      <c r="H117" s="18">
        <v>3.5</v>
      </c>
      <c r="I117" s="8" t="str">
        <f t="shared" si="11"/>
        <v/>
      </c>
      <c r="J117" s="8">
        <f t="shared" si="10"/>
        <v>3.5</v>
      </c>
      <c r="K117" s="8" t="str">
        <f t="shared" si="12"/>
        <v/>
      </c>
    </row>
    <row r="118" spans="2:11" ht="16.5" x14ac:dyDescent="0.25">
      <c r="B118" s="4">
        <f t="shared" si="13"/>
        <v>106</v>
      </c>
      <c r="C118" s="20" t="s">
        <v>187</v>
      </c>
      <c r="D118" s="19" t="s">
        <v>11</v>
      </c>
      <c r="E118" s="7"/>
      <c r="F118" s="80">
        <v>444</v>
      </c>
      <c r="G118" s="8" t="str">
        <f>IF(E118="","",ROUND(F118*$E118,2))</f>
        <v/>
      </c>
      <c r="H118" s="80">
        <v>150</v>
      </c>
      <c r="I118" s="8" t="str">
        <f t="shared" si="11"/>
        <v/>
      </c>
      <c r="J118" s="81">
        <f t="shared" si="10"/>
        <v>594</v>
      </c>
      <c r="K118" s="8" t="str">
        <f t="shared" si="12"/>
        <v/>
      </c>
    </row>
    <row r="119" spans="2:11" ht="16.5" x14ac:dyDescent="0.25">
      <c r="B119" s="4">
        <f t="shared" si="13"/>
        <v>107</v>
      </c>
      <c r="C119" s="20" t="s">
        <v>188</v>
      </c>
      <c r="D119" s="19" t="s">
        <v>11</v>
      </c>
      <c r="E119" s="7"/>
      <c r="F119" s="80"/>
      <c r="G119" s="8"/>
      <c r="H119" s="80">
        <v>1</v>
      </c>
      <c r="I119" s="8" t="str">
        <f t="shared" si="11"/>
        <v/>
      </c>
      <c r="J119" s="81">
        <f t="shared" si="10"/>
        <v>1</v>
      </c>
      <c r="K119" s="8" t="str">
        <f t="shared" si="12"/>
        <v/>
      </c>
    </row>
    <row r="120" spans="2:11" ht="16.5" x14ac:dyDescent="0.25">
      <c r="B120" s="4">
        <f t="shared" si="13"/>
        <v>108</v>
      </c>
      <c r="C120" s="20" t="s">
        <v>102</v>
      </c>
      <c r="D120" s="19" t="s">
        <v>11</v>
      </c>
      <c r="E120" s="7"/>
      <c r="F120" s="80"/>
      <c r="G120" s="8"/>
      <c r="H120" s="80">
        <v>1</v>
      </c>
      <c r="I120" s="8" t="str">
        <f t="shared" si="11"/>
        <v/>
      </c>
      <c r="J120" s="81">
        <f t="shared" si="10"/>
        <v>1</v>
      </c>
      <c r="K120" s="8" t="str">
        <f t="shared" si="12"/>
        <v/>
      </c>
    </row>
    <row r="121" spans="2:11" ht="16.5" x14ac:dyDescent="0.25">
      <c r="B121" s="4">
        <f t="shared" si="13"/>
        <v>109</v>
      </c>
      <c r="C121" s="20" t="s">
        <v>103</v>
      </c>
      <c r="D121" s="19" t="s">
        <v>11</v>
      </c>
      <c r="E121" s="7"/>
      <c r="F121" s="80">
        <v>314</v>
      </c>
      <c r="G121" s="8" t="str">
        <f t="shared" ref="G121:G127" si="14">IF(E121="","",ROUND(F121*$E121,2))</f>
        <v/>
      </c>
      <c r="H121" s="80">
        <v>98</v>
      </c>
      <c r="I121" s="8" t="str">
        <f t="shared" si="11"/>
        <v/>
      </c>
      <c r="J121" s="81">
        <f t="shared" si="10"/>
        <v>412</v>
      </c>
      <c r="K121" s="8" t="str">
        <f t="shared" si="12"/>
        <v/>
      </c>
    </row>
    <row r="122" spans="2:11" ht="16.5" x14ac:dyDescent="0.25">
      <c r="B122" s="4">
        <f t="shared" si="13"/>
        <v>110</v>
      </c>
      <c r="C122" s="20" t="s">
        <v>104</v>
      </c>
      <c r="D122" s="19" t="s">
        <v>11</v>
      </c>
      <c r="E122" s="7"/>
      <c r="F122" s="80">
        <v>8</v>
      </c>
      <c r="G122" s="8" t="str">
        <f t="shared" si="14"/>
        <v/>
      </c>
      <c r="H122" s="80">
        <v>2</v>
      </c>
      <c r="I122" s="8" t="str">
        <f t="shared" si="11"/>
        <v/>
      </c>
      <c r="J122" s="81">
        <f t="shared" si="10"/>
        <v>10</v>
      </c>
      <c r="K122" s="8" t="str">
        <f t="shared" si="12"/>
        <v/>
      </c>
    </row>
    <row r="123" spans="2:11" ht="16.5" x14ac:dyDescent="0.25">
      <c r="B123" s="4">
        <f t="shared" si="13"/>
        <v>111</v>
      </c>
      <c r="C123" s="9" t="s">
        <v>105</v>
      </c>
      <c r="D123" s="19" t="s">
        <v>11</v>
      </c>
      <c r="E123" s="7"/>
      <c r="F123" s="80">
        <v>122</v>
      </c>
      <c r="G123" s="8" t="str">
        <f t="shared" si="14"/>
        <v/>
      </c>
      <c r="H123" s="80">
        <v>50</v>
      </c>
      <c r="I123" s="8" t="str">
        <f t="shared" si="11"/>
        <v/>
      </c>
      <c r="J123" s="81">
        <f t="shared" si="10"/>
        <v>172</v>
      </c>
      <c r="K123" s="8" t="str">
        <f t="shared" si="12"/>
        <v/>
      </c>
    </row>
    <row r="124" spans="2:11" ht="33" x14ac:dyDescent="0.25">
      <c r="B124" s="4">
        <f t="shared" si="13"/>
        <v>112</v>
      </c>
      <c r="C124" s="20" t="s">
        <v>106</v>
      </c>
      <c r="D124" s="19" t="s">
        <v>11</v>
      </c>
      <c r="E124" s="7"/>
      <c r="F124" s="80">
        <v>10</v>
      </c>
      <c r="G124" s="8" t="str">
        <f t="shared" si="14"/>
        <v/>
      </c>
      <c r="H124" s="80">
        <v>1</v>
      </c>
      <c r="I124" s="8" t="str">
        <f t="shared" si="11"/>
        <v/>
      </c>
      <c r="J124" s="81">
        <f t="shared" si="10"/>
        <v>11</v>
      </c>
      <c r="K124" s="8" t="str">
        <f t="shared" si="12"/>
        <v/>
      </c>
    </row>
    <row r="125" spans="2:11" ht="33" x14ac:dyDescent="0.25">
      <c r="B125" s="4">
        <f t="shared" si="13"/>
        <v>113</v>
      </c>
      <c r="C125" s="20" t="s">
        <v>107</v>
      </c>
      <c r="D125" s="19" t="s">
        <v>11</v>
      </c>
      <c r="E125" s="7"/>
      <c r="F125" s="80">
        <v>29</v>
      </c>
      <c r="G125" s="8" t="str">
        <f t="shared" si="14"/>
        <v/>
      </c>
      <c r="H125" s="80">
        <v>1</v>
      </c>
      <c r="I125" s="8" t="str">
        <f t="shared" si="11"/>
        <v/>
      </c>
      <c r="J125" s="81">
        <f t="shared" si="10"/>
        <v>30</v>
      </c>
      <c r="K125" s="8" t="str">
        <f t="shared" si="12"/>
        <v/>
      </c>
    </row>
    <row r="126" spans="2:11" ht="33" x14ac:dyDescent="0.25">
      <c r="B126" s="4">
        <f t="shared" si="13"/>
        <v>114</v>
      </c>
      <c r="C126" s="20" t="s">
        <v>108</v>
      </c>
      <c r="D126" s="19" t="s">
        <v>11</v>
      </c>
      <c r="E126" s="7"/>
      <c r="F126" s="80">
        <v>82</v>
      </c>
      <c r="G126" s="8" t="str">
        <f t="shared" si="14"/>
        <v/>
      </c>
      <c r="H126" s="80">
        <v>45</v>
      </c>
      <c r="I126" s="8" t="str">
        <f t="shared" si="11"/>
        <v/>
      </c>
      <c r="J126" s="81">
        <f t="shared" si="10"/>
        <v>127</v>
      </c>
      <c r="K126" s="8" t="str">
        <f t="shared" si="12"/>
        <v/>
      </c>
    </row>
    <row r="127" spans="2:11" ht="33" x14ac:dyDescent="0.25">
      <c r="B127" s="4">
        <f t="shared" si="13"/>
        <v>115</v>
      </c>
      <c r="C127" s="20" t="s">
        <v>109</v>
      </c>
      <c r="D127" s="19" t="s">
        <v>11</v>
      </c>
      <c r="E127" s="7"/>
      <c r="F127" s="80">
        <v>1</v>
      </c>
      <c r="G127" s="8" t="str">
        <f t="shared" si="14"/>
        <v/>
      </c>
      <c r="H127" s="80">
        <v>1</v>
      </c>
      <c r="I127" s="8" t="str">
        <f t="shared" si="11"/>
        <v/>
      </c>
      <c r="J127" s="81">
        <f t="shared" si="10"/>
        <v>2</v>
      </c>
      <c r="K127" s="8" t="str">
        <f t="shared" si="12"/>
        <v/>
      </c>
    </row>
    <row r="128" spans="2:11" ht="33" x14ac:dyDescent="0.25">
      <c r="B128" s="4">
        <f t="shared" si="13"/>
        <v>116</v>
      </c>
      <c r="C128" s="20" t="s">
        <v>110</v>
      </c>
      <c r="D128" s="19" t="s">
        <v>11</v>
      </c>
      <c r="E128" s="7"/>
      <c r="F128" s="80"/>
      <c r="G128" s="8"/>
      <c r="H128" s="80">
        <v>1</v>
      </c>
      <c r="I128" s="8" t="str">
        <f t="shared" si="11"/>
        <v/>
      </c>
      <c r="J128" s="81">
        <f t="shared" si="10"/>
        <v>1</v>
      </c>
      <c r="K128" s="8" t="str">
        <f t="shared" si="12"/>
        <v/>
      </c>
    </row>
    <row r="129" spans="2:11" ht="33" x14ac:dyDescent="0.25">
      <c r="B129" s="4">
        <f t="shared" si="13"/>
        <v>117</v>
      </c>
      <c r="C129" s="20" t="s">
        <v>111</v>
      </c>
      <c r="D129" s="19" t="s">
        <v>11</v>
      </c>
      <c r="E129" s="7"/>
      <c r="F129" s="80"/>
      <c r="G129" s="8"/>
      <c r="H129" s="80">
        <v>1</v>
      </c>
      <c r="I129" s="8" t="str">
        <f t="shared" si="11"/>
        <v/>
      </c>
      <c r="J129" s="81">
        <f t="shared" si="10"/>
        <v>1</v>
      </c>
      <c r="K129" s="8" t="str">
        <f t="shared" si="12"/>
        <v/>
      </c>
    </row>
    <row r="130" spans="2:11" ht="33" x14ac:dyDescent="0.25">
      <c r="B130" s="4">
        <f t="shared" si="13"/>
        <v>118</v>
      </c>
      <c r="C130" s="20" t="s">
        <v>112</v>
      </c>
      <c r="D130" s="19" t="s">
        <v>11</v>
      </c>
      <c r="E130" s="7"/>
      <c r="F130" s="80">
        <v>1</v>
      </c>
      <c r="G130" s="8" t="str">
        <f>IF(E130="","",ROUND(F130*$E130,2))</f>
        <v/>
      </c>
      <c r="H130" s="80">
        <v>1</v>
      </c>
      <c r="I130" s="8" t="str">
        <f t="shared" si="11"/>
        <v/>
      </c>
      <c r="J130" s="81">
        <f t="shared" si="10"/>
        <v>2</v>
      </c>
      <c r="K130" s="8" t="str">
        <f t="shared" si="12"/>
        <v/>
      </c>
    </row>
    <row r="131" spans="2:11" ht="33" x14ac:dyDescent="0.25">
      <c r="B131" s="4">
        <f t="shared" si="13"/>
        <v>119</v>
      </c>
      <c r="C131" s="20" t="s">
        <v>113</v>
      </c>
      <c r="D131" s="19" t="s">
        <v>11</v>
      </c>
      <c r="E131" s="7"/>
      <c r="F131" s="80"/>
      <c r="G131" s="8"/>
      <c r="H131" s="80">
        <v>1</v>
      </c>
      <c r="I131" s="8" t="str">
        <f t="shared" si="11"/>
        <v/>
      </c>
      <c r="J131" s="81">
        <f t="shared" si="10"/>
        <v>1</v>
      </c>
      <c r="K131" s="8" t="str">
        <f t="shared" si="12"/>
        <v/>
      </c>
    </row>
    <row r="132" spans="2:11" ht="16.5" x14ac:dyDescent="0.25">
      <c r="B132" s="4">
        <f t="shared" si="13"/>
        <v>120</v>
      </c>
      <c r="C132" s="9" t="s">
        <v>114</v>
      </c>
      <c r="D132" s="19" t="s">
        <v>11</v>
      </c>
      <c r="E132" s="7"/>
      <c r="F132" s="80">
        <v>157</v>
      </c>
      <c r="G132" s="8" t="str">
        <f t="shared" ref="G132:G139" si="15">IF(E132="","",ROUND(F132*$E132,2))</f>
        <v/>
      </c>
      <c r="H132" s="80">
        <v>85</v>
      </c>
      <c r="I132" s="8" t="str">
        <f t="shared" si="11"/>
        <v/>
      </c>
      <c r="J132" s="81">
        <f t="shared" si="10"/>
        <v>242</v>
      </c>
      <c r="K132" s="8" t="str">
        <f t="shared" si="12"/>
        <v/>
      </c>
    </row>
    <row r="133" spans="2:11" ht="16.5" x14ac:dyDescent="0.25">
      <c r="B133" s="4">
        <f t="shared" si="13"/>
        <v>121</v>
      </c>
      <c r="C133" s="9" t="s">
        <v>115</v>
      </c>
      <c r="D133" s="19" t="s">
        <v>11</v>
      </c>
      <c r="E133" s="7"/>
      <c r="F133" s="80">
        <v>20</v>
      </c>
      <c r="G133" s="8" t="str">
        <f t="shared" si="15"/>
        <v/>
      </c>
      <c r="H133" s="80">
        <v>22</v>
      </c>
      <c r="I133" s="8" t="str">
        <f t="shared" si="11"/>
        <v/>
      </c>
      <c r="J133" s="81">
        <f t="shared" si="10"/>
        <v>42</v>
      </c>
      <c r="K133" s="8" t="str">
        <f t="shared" si="12"/>
        <v/>
      </c>
    </row>
    <row r="134" spans="2:11" ht="16.5" x14ac:dyDescent="0.25">
      <c r="B134" s="4">
        <f t="shared" si="13"/>
        <v>122</v>
      </c>
      <c r="C134" s="9" t="s">
        <v>116</v>
      </c>
      <c r="D134" s="19" t="s">
        <v>11</v>
      </c>
      <c r="E134" s="7"/>
      <c r="F134" s="80">
        <v>19</v>
      </c>
      <c r="G134" s="8" t="str">
        <f t="shared" si="15"/>
        <v/>
      </c>
      <c r="H134" s="80">
        <v>1</v>
      </c>
      <c r="I134" s="8" t="str">
        <f t="shared" si="11"/>
        <v/>
      </c>
      <c r="J134" s="81">
        <f t="shared" si="10"/>
        <v>20</v>
      </c>
      <c r="K134" s="8" t="str">
        <f t="shared" si="12"/>
        <v/>
      </c>
    </row>
    <row r="135" spans="2:11" ht="33" x14ac:dyDescent="0.25">
      <c r="B135" s="4">
        <f t="shared" si="13"/>
        <v>123</v>
      </c>
      <c r="C135" s="9" t="s">
        <v>117</v>
      </c>
      <c r="D135" s="19" t="s">
        <v>11</v>
      </c>
      <c r="E135" s="7"/>
      <c r="F135" s="80">
        <v>119</v>
      </c>
      <c r="G135" s="8" t="str">
        <f t="shared" si="15"/>
        <v/>
      </c>
      <c r="H135" s="80"/>
      <c r="I135" s="8"/>
      <c r="J135" s="81">
        <f t="shared" si="10"/>
        <v>119</v>
      </c>
      <c r="K135" s="8" t="str">
        <f t="shared" si="12"/>
        <v/>
      </c>
    </row>
    <row r="136" spans="2:11" ht="33" x14ac:dyDescent="0.25">
      <c r="B136" s="4">
        <f t="shared" si="13"/>
        <v>124</v>
      </c>
      <c r="C136" s="9" t="s">
        <v>118</v>
      </c>
      <c r="D136" s="19" t="s">
        <v>11</v>
      </c>
      <c r="E136" s="7"/>
      <c r="F136" s="80">
        <v>26</v>
      </c>
      <c r="G136" s="8" t="str">
        <f t="shared" si="15"/>
        <v/>
      </c>
      <c r="H136" s="80"/>
      <c r="I136" s="8"/>
      <c r="J136" s="81">
        <f t="shared" si="10"/>
        <v>26</v>
      </c>
      <c r="K136" s="8" t="str">
        <f t="shared" si="12"/>
        <v/>
      </c>
    </row>
    <row r="137" spans="2:11" ht="16.5" x14ac:dyDescent="0.25">
      <c r="B137" s="4">
        <f t="shared" si="13"/>
        <v>125</v>
      </c>
      <c r="C137" s="20" t="s">
        <v>119</v>
      </c>
      <c r="D137" s="19" t="s">
        <v>11</v>
      </c>
      <c r="E137" s="7"/>
      <c r="F137" s="80">
        <v>2</v>
      </c>
      <c r="G137" s="8" t="str">
        <f t="shared" si="15"/>
        <v/>
      </c>
      <c r="H137" s="80">
        <v>1</v>
      </c>
      <c r="I137" s="8" t="str">
        <f t="shared" si="11"/>
        <v/>
      </c>
      <c r="J137" s="81">
        <f t="shared" si="10"/>
        <v>3</v>
      </c>
      <c r="K137" s="8" t="str">
        <f t="shared" si="12"/>
        <v/>
      </c>
    </row>
    <row r="138" spans="2:11" ht="16.5" x14ac:dyDescent="0.25">
      <c r="B138" s="4">
        <f t="shared" si="13"/>
        <v>126</v>
      </c>
      <c r="C138" s="20" t="s">
        <v>120</v>
      </c>
      <c r="D138" s="19" t="s">
        <v>11</v>
      </c>
      <c r="E138" s="7"/>
      <c r="F138" s="80"/>
      <c r="G138" s="8" t="str">
        <f t="shared" si="15"/>
        <v/>
      </c>
      <c r="H138" s="80">
        <v>1</v>
      </c>
      <c r="I138" s="8" t="str">
        <f t="shared" si="11"/>
        <v/>
      </c>
      <c r="J138" s="81">
        <f t="shared" si="10"/>
        <v>1</v>
      </c>
      <c r="K138" s="8" t="str">
        <f t="shared" si="12"/>
        <v/>
      </c>
    </row>
    <row r="139" spans="2:11" ht="16.5" x14ac:dyDescent="0.25">
      <c r="B139" s="4">
        <f t="shared" si="13"/>
        <v>127</v>
      </c>
      <c r="C139" s="20" t="s">
        <v>121</v>
      </c>
      <c r="D139" s="19" t="s">
        <v>11</v>
      </c>
      <c r="E139" s="7"/>
      <c r="F139" s="80">
        <v>16</v>
      </c>
      <c r="G139" s="8" t="str">
        <f t="shared" si="15"/>
        <v/>
      </c>
      <c r="H139" s="80">
        <v>8</v>
      </c>
      <c r="I139" s="8" t="str">
        <f t="shared" si="11"/>
        <v/>
      </c>
      <c r="J139" s="81">
        <f t="shared" si="10"/>
        <v>24</v>
      </c>
      <c r="K139" s="8" t="str">
        <f t="shared" si="12"/>
        <v/>
      </c>
    </row>
    <row r="140" spans="2:11" ht="16.5" x14ac:dyDescent="0.25">
      <c r="B140" s="4">
        <f t="shared" si="13"/>
        <v>128</v>
      </c>
      <c r="C140" s="20" t="s">
        <v>122</v>
      </c>
      <c r="D140" s="19" t="s">
        <v>11</v>
      </c>
      <c r="E140" s="7"/>
      <c r="F140" s="80"/>
      <c r="G140" s="8"/>
      <c r="H140" s="80">
        <v>1</v>
      </c>
      <c r="I140" s="8" t="str">
        <f t="shared" si="11"/>
        <v/>
      </c>
      <c r="J140" s="81">
        <f t="shared" si="10"/>
        <v>1</v>
      </c>
      <c r="K140" s="8" t="str">
        <f t="shared" si="12"/>
        <v/>
      </c>
    </row>
    <row r="141" spans="2:11" ht="16.5" x14ac:dyDescent="0.25">
      <c r="B141" s="4">
        <f t="shared" si="13"/>
        <v>129</v>
      </c>
      <c r="C141" s="20" t="s">
        <v>123</v>
      </c>
      <c r="D141" s="19" t="s">
        <v>11</v>
      </c>
      <c r="E141" s="7"/>
      <c r="F141" s="80"/>
      <c r="G141" s="8"/>
      <c r="H141" s="80">
        <v>1</v>
      </c>
      <c r="I141" s="8" t="str">
        <f t="shared" si="11"/>
        <v/>
      </c>
      <c r="J141" s="81">
        <f t="shared" si="10"/>
        <v>1</v>
      </c>
      <c r="K141" s="8" t="str">
        <f t="shared" si="12"/>
        <v/>
      </c>
    </row>
    <row r="142" spans="2:11" ht="16.5" x14ac:dyDescent="0.25">
      <c r="B142" s="4">
        <f t="shared" si="13"/>
        <v>130</v>
      </c>
      <c r="C142" s="20" t="s">
        <v>124</v>
      </c>
      <c r="D142" s="19" t="s">
        <v>11</v>
      </c>
      <c r="E142" s="7"/>
      <c r="F142" s="80"/>
      <c r="G142" s="8"/>
      <c r="H142" s="80">
        <v>1</v>
      </c>
      <c r="I142" s="8" t="str">
        <f t="shared" si="11"/>
        <v/>
      </c>
      <c r="J142" s="81">
        <f t="shared" si="10"/>
        <v>1</v>
      </c>
      <c r="K142" s="8" t="str">
        <f t="shared" si="12"/>
        <v/>
      </c>
    </row>
    <row r="143" spans="2:11" ht="16.5" x14ac:dyDescent="0.25">
      <c r="B143" s="4">
        <f t="shared" si="13"/>
        <v>131</v>
      </c>
      <c r="C143" s="20" t="s">
        <v>125</v>
      </c>
      <c r="D143" s="19" t="s">
        <v>11</v>
      </c>
      <c r="E143" s="7"/>
      <c r="F143" s="80"/>
      <c r="G143" s="8"/>
      <c r="H143" s="80">
        <v>1</v>
      </c>
      <c r="I143" s="8" t="str">
        <f t="shared" si="11"/>
        <v/>
      </c>
      <c r="J143" s="81">
        <f t="shared" si="10"/>
        <v>1</v>
      </c>
      <c r="K143" s="8" t="str">
        <f t="shared" si="12"/>
        <v/>
      </c>
    </row>
    <row r="144" spans="2:11" ht="16.5" x14ac:dyDescent="0.25">
      <c r="B144" s="4">
        <f t="shared" si="13"/>
        <v>132</v>
      </c>
      <c r="C144" s="20" t="s">
        <v>126</v>
      </c>
      <c r="D144" s="19" t="s">
        <v>11</v>
      </c>
      <c r="E144" s="7"/>
      <c r="F144" s="80">
        <v>269</v>
      </c>
      <c r="G144" s="8" t="str">
        <f t="shared" ref="G144:G147" si="16">IF(E144="","",ROUND(F144*$E144,2))</f>
        <v/>
      </c>
      <c r="H144" s="80">
        <v>77</v>
      </c>
      <c r="I144" s="8" t="str">
        <f t="shared" si="11"/>
        <v/>
      </c>
      <c r="J144" s="81">
        <f t="shared" si="10"/>
        <v>346</v>
      </c>
      <c r="K144" s="8" t="str">
        <f t="shared" si="12"/>
        <v/>
      </c>
    </row>
    <row r="145" spans="2:11" ht="16.5" x14ac:dyDescent="0.25">
      <c r="B145" s="4">
        <f t="shared" si="13"/>
        <v>133</v>
      </c>
      <c r="C145" s="20" t="s">
        <v>127</v>
      </c>
      <c r="D145" s="19" t="s">
        <v>11</v>
      </c>
      <c r="E145" s="7"/>
      <c r="F145" s="80">
        <v>12</v>
      </c>
      <c r="G145" s="8" t="str">
        <f t="shared" si="16"/>
        <v/>
      </c>
      <c r="H145" s="80">
        <v>17</v>
      </c>
      <c r="I145" s="8" t="str">
        <f t="shared" si="11"/>
        <v/>
      </c>
      <c r="J145" s="81">
        <f t="shared" si="10"/>
        <v>29</v>
      </c>
      <c r="K145" s="8" t="str">
        <f t="shared" si="12"/>
        <v/>
      </c>
    </row>
    <row r="146" spans="2:11" ht="16.5" x14ac:dyDescent="0.25">
      <c r="B146" s="4">
        <f t="shared" si="13"/>
        <v>134</v>
      </c>
      <c r="C146" s="20" t="s">
        <v>128</v>
      </c>
      <c r="D146" s="19" t="s">
        <v>11</v>
      </c>
      <c r="E146" s="7"/>
      <c r="F146" s="80">
        <v>24</v>
      </c>
      <c r="G146" s="8" t="str">
        <f t="shared" si="16"/>
        <v/>
      </c>
      <c r="H146" s="80">
        <v>24</v>
      </c>
      <c r="I146" s="8" t="str">
        <f t="shared" si="11"/>
        <v/>
      </c>
      <c r="J146" s="81">
        <f t="shared" si="10"/>
        <v>48</v>
      </c>
      <c r="K146" s="8" t="str">
        <f t="shared" si="12"/>
        <v/>
      </c>
    </row>
    <row r="147" spans="2:11" ht="16.5" x14ac:dyDescent="0.25">
      <c r="B147" s="4">
        <f t="shared" si="13"/>
        <v>135</v>
      </c>
      <c r="C147" s="20" t="s">
        <v>129</v>
      </c>
      <c r="D147" s="19" t="s">
        <v>11</v>
      </c>
      <c r="E147" s="7"/>
      <c r="F147" s="80">
        <v>24</v>
      </c>
      <c r="G147" s="8" t="str">
        <f t="shared" si="16"/>
        <v/>
      </c>
      <c r="H147" s="80">
        <v>6</v>
      </c>
      <c r="I147" s="8" t="str">
        <f t="shared" si="11"/>
        <v/>
      </c>
      <c r="J147" s="81">
        <f t="shared" si="10"/>
        <v>30</v>
      </c>
      <c r="K147" s="8" t="str">
        <f t="shared" si="12"/>
        <v/>
      </c>
    </row>
    <row r="148" spans="2:11" ht="16.5" x14ac:dyDescent="0.25">
      <c r="B148" s="4">
        <f t="shared" si="13"/>
        <v>136</v>
      </c>
      <c r="C148" s="20" t="s">
        <v>130</v>
      </c>
      <c r="D148" s="19" t="s">
        <v>11</v>
      </c>
      <c r="E148" s="7"/>
      <c r="F148" s="80"/>
      <c r="G148" s="8"/>
      <c r="H148" s="80">
        <v>7</v>
      </c>
      <c r="I148" s="8" t="str">
        <f t="shared" si="11"/>
        <v/>
      </c>
      <c r="J148" s="81">
        <f t="shared" si="10"/>
        <v>7</v>
      </c>
      <c r="K148" s="8" t="str">
        <f t="shared" si="12"/>
        <v/>
      </c>
    </row>
    <row r="149" spans="2:11" ht="16.5" x14ac:dyDescent="0.25">
      <c r="B149" s="4">
        <f t="shared" si="13"/>
        <v>137</v>
      </c>
      <c r="C149" s="20" t="s">
        <v>131</v>
      </c>
      <c r="D149" s="19" t="s">
        <v>11</v>
      </c>
      <c r="E149" s="7"/>
      <c r="F149" s="80"/>
      <c r="G149" s="8"/>
      <c r="H149" s="80">
        <v>2</v>
      </c>
      <c r="I149" s="8" t="str">
        <f t="shared" si="11"/>
        <v/>
      </c>
      <c r="J149" s="81">
        <f t="shared" si="10"/>
        <v>2</v>
      </c>
      <c r="K149" s="8" t="str">
        <f t="shared" si="12"/>
        <v/>
      </c>
    </row>
    <row r="150" spans="2:11" ht="16.5" x14ac:dyDescent="0.25">
      <c r="B150" s="4">
        <f t="shared" si="13"/>
        <v>138</v>
      </c>
      <c r="C150" s="20" t="s">
        <v>132</v>
      </c>
      <c r="D150" s="19" t="s">
        <v>11</v>
      </c>
      <c r="E150" s="7"/>
      <c r="F150" s="80"/>
      <c r="G150" s="8"/>
      <c r="H150" s="80">
        <v>1</v>
      </c>
      <c r="I150" s="8" t="str">
        <f t="shared" si="11"/>
        <v/>
      </c>
      <c r="J150" s="81">
        <f t="shared" si="10"/>
        <v>1</v>
      </c>
      <c r="K150" s="8" t="str">
        <f t="shared" si="12"/>
        <v/>
      </c>
    </row>
    <row r="151" spans="2:11" ht="16.5" x14ac:dyDescent="0.25">
      <c r="B151" s="4">
        <f t="shared" si="13"/>
        <v>139</v>
      </c>
      <c r="C151" s="20" t="s">
        <v>133</v>
      </c>
      <c r="D151" s="19" t="s">
        <v>11</v>
      </c>
      <c r="E151" s="7"/>
      <c r="F151" s="80"/>
      <c r="G151" s="8"/>
      <c r="H151" s="80">
        <v>1</v>
      </c>
      <c r="I151" s="8" t="str">
        <f t="shared" si="11"/>
        <v/>
      </c>
      <c r="J151" s="81">
        <f t="shared" si="10"/>
        <v>1</v>
      </c>
      <c r="K151" s="8" t="str">
        <f t="shared" si="12"/>
        <v/>
      </c>
    </row>
    <row r="152" spans="2:11" ht="16.5" x14ac:dyDescent="0.25">
      <c r="B152" s="4">
        <f t="shared" si="13"/>
        <v>140</v>
      </c>
      <c r="C152" s="20" t="s">
        <v>134</v>
      </c>
      <c r="D152" s="19" t="s">
        <v>11</v>
      </c>
      <c r="E152" s="7"/>
      <c r="F152" s="80"/>
      <c r="G152" s="8"/>
      <c r="H152" s="80">
        <v>1</v>
      </c>
      <c r="I152" s="8" t="str">
        <f t="shared" si="11"/>
        <v/>
      </c>
      <c r="J152" s="81">
        <f t="shared" si="10"/>
        <v>1</v>
      </c>
      <c r="K152" s="8" t="str">
        <f t="shared" si="12"/>
        <v/>
      </c>
    </row>
    <row r="153" spans="2:11" ht="16.5" x14ac:dyDescent="0.25">
      <c r="B153" s="4">
        <f t="shared" si="13"/>
        <v>141</v>
      </c>
      <c r="C153" s="20" t="s">
        <v>135</v>
      </c>
      <c r="D153" s="19" t="s">
        <v>11</v>
      </c>
      <c r="E153" s="7"/>
      <c r="F153" s="80"/>
      <c r="G153" s="8"/>
      <c r="H153" s="80">
        <v>1</v>
      </c>
      <c r="I153" s="8" t="str">
        <f t="shared" si="11"/>
        <v/>
      </c>
      <c r="J153" s="81">
        <f t="shared" si="10"/>
        <v>1</v>
      </c>
      <c r="K153" s="8" t="str">
        <f t="shared" si="12"/>
        <v/>
      </c>
    </row>
    <row r="154" spans="2:11" ht="16.5" x14ac:dyDescent="0.25">
      <c r="B154" s="4">
        <f t="shared" si="13"/>
        <v>142</v>
      </c>
      <c r="C154" s="20" t="s">
        <v>136</v>
      </c>
      <c r="D154" s="19" t="s">
        <v>11</v>
      </c>
      <c r="E154" s="7"/>
      <c r="F154" s="80"/>
      <c r="G154" s="8"/>
      <c r="H154" s="80">
        <v>1</v>
      </c>
      <c r="I154" s="8" t="str">
        <f t="shared" si="11"/>
        <v/>
      </c>
      <c r="J154" s="81">
        <f t="shared" si="10"/>
        <v>1</v>
      </c>
      <c r="K154" s="8" t="str">
        <f t="shared" si="12"/>
        <v/>
      </c>
    </row>
    <row r="155" spans="2:11" ht="16.5" x14ac:dyDescent="0.25">
      <c r="B155" s="4">
        <f t="shared" si="13"/>
        <v>143</v>
      </c>
      <c r="C155" s="20" t="s">
        <v>137</v>
      </c>
      <c r="D155" s="19" t="s">
        <v>11</v>
      </c>
      <c r="E155" s="7"/>
      <c r="F155" s="80"/>
      <c r="G155" s="8"/>
      <c r="H155" s="80">
        <v>1</v>
      </c>
      <c r="I155" s="8" t="str">
        <f t="shared" si="11"/>
        <v/>
      </c>
      <c r="J155" s="81">
        <f t="shared" si="10"/>
        <v>1</v>
      </c>
      <c r="K155" s="8" t="str">
        <f t="shared" si="12"/>
        <v/>
      </c>
    </row>
    <row r="156" spans="2:11" ht="16.5" x14ac:dyDescent="0.25">
      <c r="B156" s="4">
        <f t="shared" si="13"/>
        <v>144</v>
      </c>
      <c r="C156" s="20" t="s">
        <v>138</v>
      </c>
      <c r="D156" s="19" t="s">
        <v>11</v>
      </c>
      <c r="E156" s="7"/>
      <c r="F156" s="80"/>
      <c r="G156" s="8"/>
      <c r="H156" s="80">
        <v>1</v>
      </c>
      <c r="I156" s="8" t="str">
        <f t="shared" si="11"/>
        <v/>
      </c>
      <c r="J156" s="81">
        <f t="shared" si="10"/>
        <v>1</v>
      </c>
      <c r="K156" s="8" t="str">
        <f t="shared" si="12"/>
        <v/>
      </c>
    </row>
    <row r="157" spans="2:11" ht="16.5" x14ac:dyDescent="0.25">
      <c r="B157" s="4">
        <f t="shared" si="13"/>
        <v>145</v>
      </c>
      <c r="C157" s="20" t="s">
        <v>139</v>
      </c>
      <c r="D157" s="19" t="s">
        <v>11</v>
      </c>
      <c r="E157" s="7"/>
      <c r="F157" s="80">
        <v>4</v>
      </c>
      <c r="G157" s="8" t="str">
        <f>IF(E157="","",ROUND(F157*$E157,2))</f>
        <v/>
      </c>
      <c r="H157" s="80">
        <v>1</v>
      </c>
      <c r="I157" s="8" t="str">
        <f t="shared" si="11"/>
        <v/>
      </c>
      <c r="J157" s="81">
        <f t="shared" si="10"/>
        <v>5</v>
      </c>
      <c r="K157" s="8" t="str">
        <f t="shared" si="12"/>
        <v/>
      </c>
    </row>
    <row r="158" spans="2:11" ht="16.5" x14ac:dyDescent="0.25">
      <c r="B158" s="4">
        <f t="shared" si="13"/>
        <v>146</v>
      </c>
      <c r="C158" s="20" t="s">
        <v>140</v>
      </c>
      <c r="D158" s="19" t="s">
        <v>11</v>
      </c>
      <c r="E158" s="7"/>
      <c r="F158" s="18"/>
      <c r="G158" s="8"/>
      <c r="H158" s="80">
        <v>1</v>
      </c>
      <c r="I158" s="8" t="str">
        <f t="shared" si="11"/>
        <v/>
      </c>
      <c r="J158" s="81">
        <f t="shared" si="10"/>
        <v>1</v>
      </c>
      <c r="K158" s="8" t="str">
        <f t="shared" si="12"/>
        <v/>
      </c>
    </row>
    <row r="159" spans="2:11" ht="16.5" x14ac:dyDescent="0.25">
      <c r="B159" s="4">
        <f t="shared" si="13"/>
        <v>147</v>
      </c>
      <c r="C159" s="9" t="s">
        <v>141</v>
      </c>
      <c r="D159" s="19" t="s">
        <v>96</v>
      </c>
      <c r="E159" s="7"/>
      <c r="F159" s="18">
        <v>1</v>
      </c>
      <c r="G159" s="8" t="str">
        <f t="shared" ref="G159:G161" si="17">IF(E159="","",ROUND(F159*$E159,2))</f>
        <v/>
      </c>
      <c r="H159" s="18">
        <v>6.5</v>
      </c>
      <c r="I159" s="8" t="str">
        <f t="shared" si="11"/>
        <v/>
      </c>
      <c r="J159" s="8">
        <f t="shared" si="10"/>
        <v>7.5</v>
      </c>
      <c r="K159" s="8" t="str">
        <f t="shared" si="12"/>
        <v/>
      </c>
    </row>
    <row r="160" spans="2:11" ht="16.5" x14ac:dyDescent="0.25">
      <c r="B160" s="4">
        <f t="shared" si="13"/>
        <v>148</v>
      </c>
      <c r="C160" s="9" t="s">
        <v>142</v>
      </c>
      <c r="D160" s="19" t="s">
        <v>96</v>
      </c>
      <c r="E160" s="7"/>
      <c r="F160" s="18">
        <v>18</v>
      </c>
      <c r="G160" s="8" t="str">
        <f t="shared" si="17"/>
        <v/>
      </c>
      <c r="H160" s="18"/>
      <c r="I160" s="8"/>
      <c r="J160" s="8">
        <f t="shared" si="10"/>
        <v>18</v>
      </c>
      <c r="K160" s="8" t="str">
        <f t="shared" si="12"/>
        <v/>
      </c>
    </row>
    <row r="161" spans="2:11" ht="16.5" x14ac:dyDescent="0.25">
      <c r="B161" s="4">
        <f t="shared" si="13"/>
        <v>149</v>
      </c>
      <c r="C161" s="9" t="s">
        <v>143</v>
      </c>
      <c r="D161" s="19" t="s">
        <v>96</v>
      </c>
      <c r="E161" s="7"/>
      <c r="F161" s="18">
        <v>54</v>
      </c>
      <c r="G161" s="8" t="str">
        <f t="shared" si="17"/>
        <v/>
      </c>
      <c r="H161" s="18"/>
      <c r="I161" s="8"/>
      <c r="J161" s="8">
        <f t="shared" si="10"/>
        <v>54</v>
      </c>
      <c r="K161" s="8" t="str">
        <f t="shared" si="12"/>
        <v/>
      </c>
    </row>
    <row r="162" spans="2:11" ht="16.5" x14ac:dyDescent="0.25">
      <c r="B162" s="4">
        <f t="shared" si="13"/>
        <v>150</v>
      </c>
      <c r="C162" s="9" t="s">
        <v>144</v>
      </c>
      <c r="D162" s="19" t="s">
        <v>96</v>
      </c>
      <c r="E162" s="7"/>
      <c r="F162" s="18"/>
      <c r="G162" s="8"/>
      <c r="H162" s="18">
        <v>19.5</v>
      </c>
      <c r="I162" s="8" t="str">
        <f t="shared" si="11"/>
        <v/>
      </c>
      <c r="J162" s="8">
        <f t="shared" si="10"/>
        <v>19.5</v>
      </c>
      <c r="K162" s="8" t="str">
        <f t="shared" si="12"/>
        <v/>
      </c>
    </row>
    <row r="163" spans="2:11" ht="16.5" x14ac:dyDescent="0.25">
      <c r="B163" s="4">
        <f t="shared" si="13"/>
        <v>151</v>
      </c>
      <c r="C163" s="9" t="s">
        <v>145</v>
      </c>
      <c r="D163" s="19" t="s">
        <v>96</v>
      </c>
      <c r="E163" s="7"/>
      <c r="F163" s="18">
        <v>6</v>
      </c>
      <c r="G163" s="8" t="str">
        <f t="shared" ref="G163:G176" si="18">IF(E163="","",ROUND(F163*$E163,2))</f>
        <v/>
      </c>
      <c r="H163" s="18"/>
      <c r="I163" s="8"/>
      <c r="J163" s="8">
        <f t="shared" si="10"/>
        <v>6</v>
      </c>
      <c r="K163" s="8" t="str">
        <f t="shared" si="12"/>
        <v/>
      </c>
    </row>
    <row r="164" spans="2:11" ht="16.5" x14ac:dyDescent="0.25">
      <c r="B164" s="4">
        <f t="shared" si="13"/>
        <v>152</v>
      </c>
      <c r="C164" s="22" t="s">
        <v>189</v>
      </c>
      <c r="D164" s="4" t="s">
        <v>11</v>
      </c>
      <c r="E164" s="7"/>
      <c r="F164" s="80">
        <v>35</v>
      </c>
      <c r="G164" s="8" t="str">
        <f t="shared" si="18"/>
        <v/>
      </c>
      <c r="H164" s="80">
        <v>3</v>
      </c>
      <c r="I164" s="8" t="str">
        <f t="shared" si="11"/>
        <v/>
      </c>
      <c r="J164" s="81">
        <f t="shared" si="10"/>
        <v>38</v>
      </c>
      <c r="K164" s="8" t="str">
        <f t="shared" si="12"/>
        <v/>
      </c>
    </row>
    <row r="165" spans="2:11" ht="16.5" x14ac:dyDescent="0.25">
      <c r="B165" s="4">
        <f t="shared" si="13"/>
        <v>153</v>
      </c>
      <c r="C165" s="22" t="s">
        <v>190</v>
      </c>
      <c r="D165" s="4" t="s">
        <v>11</v>
      </c>
      <c r="E165" s="7"/>
      <c r="F165" s="80">
        <v>1</v>
      </c>
      <c r="G165" s="8" t="str">
        <f t="shared" si="18"/>
        <v/>
      </c>
      <c r="H165" s="80">
        <v>3</v>
      </c>
      <c r="I165" s="8" t="str">
        <f t="shared" si="11"/>
        <v/>
      </c>
      <c r="J165" s="81">
        <f t="shared" si="10"/>
        <v>4</v>
      </c>
      <c r="K165" s="8" t="str">
        <f t="shared" si="12"/>
        <v/>
      </c>
    </row>
    <row r="166" spans="2:11" ht="16.5" x14ac:dyDescent="0.25">
      <c r="B166" s="4">
        <f t="shared" si="13"/>
        <v>154</v>
      </c>
      <c r="C166" s="22" t="s">
        <v>146</v>
      </c>
      <c r="D166" s="4" t="s">
        <v>11</v>
      </c>
      <c r="E166" s="7"/>
      <c r="F166" s="80">
        <v>2</v>
      </c>
      <c r="G166" s="8" t="str">
        <f t="shared" si="18"/>
        <v/>
      </c>
      <c r="H166" s="80">
        <v>2</v>
      </c>
      <c r="I166" s="8" t="str">
        <f t="shared" si="11"/>
        <v/>
      </c>
      <c r="J166" s="81">
        <f t="shared" si="10"/>
        <v>4</v>
      </c>
      <c r="K166" s="8" t="str">
        <f t="shared" si="12"/>
        <v/>
      </c>
    </row>
    <row r="167" spans="2:11" ht="16.5" x14ac:dyDescent="0.25">
      <c r="B167" s="4">
        <f t="shared" si="13"/>
        <v>155</v>
      </c>
      <c r="C167" s="9" t="s">
        <v>147</v>
      </c>
      <c r="D167" s="4" t="s">
        <v>11</v>
      </c>
      <c r="E167" s="7"/>
      <c r="F167" s="80">
        <v>13</v>
      </c>
      <c r="G167" s="8" t="str">
        <f t="shared" si="18"/>
        <v/>
      </c>
      <c r="H167" s="80"/>
      <c r="I167" s="8"/>
      <c r="J167" s="81">
        <f t="shared" si="10"/>
        <v>13</v>
      </c>
      <c r="K167" s="8" t="str">
        <f t="shared" si="12"/>
        <v/>
      </c>
    </row>
    <row r="168" spans="2:11" ht="32.1" customHeight="1" x14ac:dyDescent="0.25">
      <c r="B168" s="4">
        <f t="shared" si="13"/>
        <v>156</v>
      </c>
      <c r="C168" s="9" t="s">
        <v>148</v>
      </c>
      <c r="D168" s="4" t="s">
        <v>11</v>
      </c>
      <c r="E168" s="7"/>
      <c r="F168" s="80">
        <v>13</v>
      </c>
      <c r="G168" s="8" t="str">
        <f t="shared" si="18"/>
        <v/>
      </c>
      <c r="H168" s="80"/>
      <c r="I168" s="8"/>
      <c r="J168" s="81">
        <f t="shared" si="10"/>
        <v>13</v>
      </c>
      <c r="K168" s="8" t="str">
        <f t="shared" si="12"/>
        <v/>
      </c>
    </row>
    <row r="169" spans="2:11" ht="16.5" x14ac:dyDescent="0.25">
      <c r="B169" s="4">
        <f t="shared" si="13"/>
        <v>157</v>
      </c>
      <c r="C169" s="9" t="s">
        <v>149</v>
      </c>
      <c r="D169" s="4" t="s">
        <v>11</v>
      </c>
      <c r="E169" s="7"/>
      <c r="F169" s="80">
        <v>110</v>
      </c>
      <c r="G169" s="8" t="str">
        <f t="shared" si="18"/>
        <v/>
      </c>
      <c r="H169" s="80"/>
      <c r="I169" s="8"/>
      <c r="J169" s="81">
        <f t="shared" si="10"/>
        <v>110</v>
      </c>
      <c r="K169" s="8" t="str">
        <f t="shared" si="12"/>
        <v/>
      </c>
    </row>
    <row r="170" spans="2:11" ht="33" x14ac:dyDescent="0.25">
      <c r="B170" s="4">
        <f t="shared" si="13"/>
        <v>158</v>
      </c>
      <c r="C170" s="9" t="s">
        <v>192</v>
      </c>
      <c r="D170" s="4" t="s">
        <v>11</v>
      </c>
      <c r="E170" s="7"/>
      <c r="F170" s="80">
        <v>80</v>
      </c>
      <c r="G170" s="8" t="str">
        <f t="shared" si="18"/>
        <v/>
      </c>
      <c r="H170" s="80"/>
      <c r="I170" s="8"/>
      <c r="J170" s="81">
        <f t="shared" si="10"/>
        <v>80</v>
      </c>
      <c r="K170" s="8" t="str">
        <f t="shared" si="12"/>
        <v/>
      </c>
    </row>
    <row r="171" spans="2:11" ht="33" x14ac:dyDescent="0.25">
      <c r="B171" s="4">
        <f t="shared" si="13"/>
        <v>159</v>
      </c>
      <c r="C171" s="23" t="s">
        <v>193</v>
      </c>
      <c r="D171" s="4" t="s">
        <v>11</v>
      </c>
      <c r="E171" s="7"/>
      <c r="F171" s="80">
        <v>9</v>
      </c>
      <c r="G171" s="8" t="str">
        <f t="shared" si="18"/>
        <v/>
      </c>
      <c r="H171" s="80"/>
      <c r="I171" s="8"/>
      <c r="J171" s="81">
        <f t="shared" si="10"/>
        <v>9</v>
      </c>
      <c r="K171" s="8" t="str">
        <f t="shared" si="12"/>
        <v/>
      </c>
    </row>
    <row r="172" spans="2:11" ht="49.5" x14ac:dyDescent="0.25">
      <c r="B172" s="4">
        <f t="shared" si="13"/>
        <v>160</v>
      </c>
      <c r="C172" s="9" t="s">
        <v>194</v>
      </c>
      <c r="D172" s="4" t="s">
        <v>11</v>
      </c>
      <c r="E172" s="7"/>
      <c r="F172" s="80">
        <v>80</v>
      </c>
      <c r="G172" s="8" t="str">
        <f t="shared" si="18"/>
        <v/>
      </c>
      <c r="H172" s="80"/>
      <c r="I172" s="8"/>
      <c r="J172" s="81">
        <f t="shared" si="10"/>
        <v>80</v>
      </c>
      <c r="K172" s="8" t="str">
        <f t="shared" si="12"/>
        <v/>
      </c>
    </row>
    <row r="173" spans="2:11" ht="16.5" x14ac:dyDescent="0.25">
      <c r="B173" s="4">
        <f t="shared" si="13"/>
        <v>161</v>
      </c>
      <c r="C173" s="9" t="s">
        <v>191</v>
      </c>
      <c r="D173" s="4" t="s">
        <v>11</v>
      </c>
      <c r="E173" s="7"/>
      <c r="F173" s="80">
        <v>80</v>
      </c>
      <c r="G173" s="8" t="str">
        <f t="shared" si="18"/>
        <v/>
      </c>
      <c r="H173" s="80"/>
      <c r="I173" s="8"/>
      <c r="J173" s="81">
        <f t="shared" si="10"/>
        <v>80</v>
      </c>
      <c r="K173" s="8" t="str">
        <f t="shared" si="12"/>
        <v/>
      </c>
    </row>
    <row r="174" spans="2:11" ht="16.5" x14ac:dyDescent="0.25">
      <c r="B174" s="4">
        <f t="shared" si="13"/>
        <v>162</v>
      </c>
      <c r="C174" s="9" t="s">
        <v>195</v>
      </c>
      <c r="D174" s="4" t="s">
        <v>11</v>
      </c>
      <c r="E174" s="7"/>
      <c r="F174" s="80">
        <v>975</v>
      </c>
      <c r="G174" s="8" t="str">
        <f t="shared" si="18"/>
        <v/>
      </c>
      <c r="H174" s="80">
        <v>100</v>
      </c>
      <c r="I174" s="8" t="str">
        <f t="shared" si="11"/>
        <v/>
      </c>
      <c r="J174" s="81">
        <f>F174+H174</f>
        <v>1075</v>
      </c>
      <c r="K174" s="8" t="str">
        <f t="shared" si="12"/>
        <v/>
      </c>
    </row>
    <row r="175" spans="2:11" ht="33" x14ac:dyDescent="0.25">
      <c r="B175" s="4">
        <f t="shared" si="13"/>
        <v>163</v>
      </c>
      <c r="C175" s="9" t="s">
        <v>150</v>
      </c>
      <c r="D175" s="4" t="s">
        <v>11</v>
      </c>
      <c r="E175" s="7"/>
      <c r="F175" s="80">
        <v>80</v>
      </c>
      <c r="G175" s="8" t="str">
        <f t="shared" si="18"/>
        <v/>
      </c>
      <c r="H175" s="18"/>
      <c r="I175" s="8"/>
      <c r="J175" s="81">
        <f>F175+H175</f>
        <v>80</v>
      </c>
      <c r="K175" s="8" t="str">
        <f t="shared" ref="K175:K176" si="19">IF(E175="","",ROUND(J175*$E175,2))</f>
        <v/>
      </c>
    </row>
    <row r="176" spans="2:11" ht="16.5" x14ac:dyDescent="0.25">
      <c r="B176" s="4">
        <f>B175+1</f>
        <v>164</v>
      </c>
      <c r="C176" s="9" t="s">
        <v>209</v>
      </c>
      <c r="D176" s="4" t="s">
        <v>11</v>
      </c>
      <c r="E176" s="7"/>
      <c r="F176" s="80">
        <v>80</v>
      </c>
      <c r="G176" s="8" t="str">
        <f t="shared" si="18"/>
        <v/>
      </c>
      <c r="H176" s="18"/>
      <c r="I176" s="8"/>
      <c r="J176" s="81">
        <f>F176+H176</f>
        <v>80</v>
      </c>
      <c r="K176" s="8" t="str">
        <f t="shared" si="19"/>
        <v/>
      </c>
    </row>
    <row r="177" spans="2:11" s="115" customFormat="1" ht="18" x14ac:dyDescent="0.25">
      <c r="B177" s="74" t="s">
        <v>94</v>
      </c>
      <c r="C177" s="304" t="s">
        <v>151</v>
      </c>
      <c r="D177" s="305"/>
      <c r="E177" s="117"/>
      <c r="F177" s="439">
        <f>SUM(G$110:G$176)</f>
        <v>0</v>
      </c>
      <c r="G177" s="439"/>
      <c r="H177" s="439">
        <f>SUM(I$110:I$176)</f>
        <v>0</v>
      </c>
      <c r="I177" s="439"/>
      <c r="J177" s="439">
        <f>SUM(K$110:K$176)</f>
        <v>0</v>
      </c>
      <c r="K177" s="439"/>
    </row>
    <row r="178" spans="2:11" ht="10.5" customHeight="1" x14ac:dyDescent="0.25"/>
    <row r="179" spans="2:11" s="115" customFormat="1" ht="18" x14ac:dyDescent="0.25">
      <c r="B179" s="111" t="s">
        <v>152</v>
      </c>
      <c r="C179" s="440" t="s">
        <v>153</v>
      </c>
      <c r="D179" s="441"/>
      <c r="E179" s="441"/>
      <c r="F179" s="441"/>
      <c r="G179" s="441"/>
      <c r="H179" s="441"/>
      <c r="I179" s="441"/>
      <c r="J179" s="441"/>
      <c r="K179" s="441"/>
    </row>
    <row r="180" spans="2:11" ht="16.5" x14ac:dyDescent="0.25">
      <c r="B180" s="4">
        <f>B176+1</f>
        <v>165</v>
      </c>
      <c r="C180" s="9" t="s">
        <v>154</v>
      </c>
      <c r="D180" s="19" t="s">
        <v>11</v>
      </c>
      <c r="E180" s="7"/>
      <c r="F180" s="80">
        <v>314</v>
      </c>
      <c r="G180" s="8" t="str">
        <f>IF(E180="","",ROUND(F180*$E180,2))</f>
        <v/>
      </c>
      <c r="H180" s="80">
        <v>98</v>
      </c>
      <c r="I180" s="8" t="str">
        <f>IF(E180="","",ROUND(H180*$E180,2))</f>
        <v/>
      </c>
      <c r="J180" s="81">
        <f>F180+H180</f>
        <v>412</v>
      </c>
      <c r="K180" s="8" t="str">
        <f>IF(E180="","",ROUND(J180*$E180,2))</f>
        <v/>
      </c>
    </row>
    <row r="181" spans="2:11" ht="16.5" x14ac:dyDescent="0.25">
      <c r="B181" s="4">
        <f>B180+1</f>
        <v>166</v>
      </c>
      <c r="C181" s="9" t="s">
        <v>155</v>
      </c>
      <c r="D181" s="19" t="s">
        <v>11</v>
      </c>
      <c r="E181" s="7"/>
      <c r="F181" s="80">
        <v>8</v>
      </c>
      <c r="G181" s="8" t="str">
        <f>IF(E181="","",ROUND(F181*$E181,2))</f>
        <v/>
      </c>
      <c r="H181" s="80">
        <v>2</v>
      </c>
      <c r="I181" s="8" t="str">
        <f>IF(E181="","",ROUND(H181*$E181,2))</f>
        <v/>
      </c>
      <c r="J181" s="81">
        <f>F181+H181</f>
        <v>10</v>
      </c>
      <c r="K181" s="8" t="str">
        <f>IF(E181="","",ROUND(J181*$E181,2))</f>
        <v/>
      </c>
    </row>
    <row r="182" spans="2:11" ht="33" x14ac:dyDescent="0.25">
      <c r="B182" s="4">
        <f>B181+1</f>
        <v>167</v>
      </c>
      <c r="C182" s="26" t="s">
        <v>156</v>
      </c>
      <c r="D182" s="27" t="s">
        <v>11</v>
      </c>
      <c r="E182" s="442"/>
      <c r="F182" s="443"/>
      <c r="G182" s="443"/>
      <c r="H182" s="443"/>
      <c r="I182" s="443"/>
      <c r="J182" s="443">
        <f>F182+H182</f>
        <v>0</v>
      </c>
      <c r="K182" s="443"/>
    </row>
    <row r="183" spans="2:11" ht="20.25" x14ac:dyDescent="0.25">
      <c r="B183" s="4">
        <f>B182+1</f>
        <v>168</v>
      </c>
      <c r="C183" s="26" t="s">
        <v>157</v>
      </c>
      <c r="D183" s="27" t="s">
        <v>11</v>
      </c>
      <c r="E183" s="442"/>
      <c r="F183" s="443"/>
      <c r="G183" s="443"/>
      <c r="H183" s="443"/>
      <c r="I183" s="443"/>
      <c r="J183" s="443">
        <f>F183+H183</f>
        <v>0</v>
      </c>
      <c r="K183" s="443"/>
    </row>
    <row r="184" spans="2:11" s="115" customFormat="1" ht="18" x14ac:dyDescent="0.25">
      <c r="B184" s="74" t="s">
        <v>152</v>
      </c>
      <c r="C184" s="304" t="s">
        <v>158</v>
      </c>
      <c r="D184" s="305"/>
      <c r="E184" s="117"/>
      <c r="F184" s="290">
        <f>SUM(G$180:G$181,F$182:F$183)</f>
        <v>0</v>
      </c>
      <c r="G184" s="291"/>
      <c r="H184" s="290">
        <f>SUM(I$180:I$181,H$182:H$183)</f>
        <v>0</v>
      </c>
      <c r="I184" s="290"/>
      <c r="J184" s="290">
        <f>SUM(K$180:K$181,J$182:J$183)</f>
        <v>0</v>
      </c>
      <c r="K184" s="291"/>
    </row>
    <row r="185" spans="2:11" ht="10.5" customHeight="1" x14ac:dyDescent="0.25">
      <c r="F185" s="46"/>
      <c r="G185" s="46"/>
      <c r="H185" s="46"/>
      <c r="I185" s="46"/>
      <c r="J185" s="46"/>
      <c r="K185" s="46"/>
    </row>
    <row r="186" spans="2:11" s="115" customFormat="1" ht="18" x14ac:dyDescent="0.25">
      <c r="B186" s="74" t="s">
        <v>159</v>
      </c>
      <c r="C186" s="304" t="s">
        <v>160</v>
      </c>
      <c r="D186" s="305"/>
      <c r="E186" s="117"/>
      <c r="F186" s="290">
        <f>SUM(F$107,F$177)</f>
        <v>0</v>
      </c>
      <c r="G186" s="291"/>
      <c r="H186" s="290">
        <f>SUM(H$107,H$177)</f>
        <v>0</v>
      </c>
      <c r="I186" s="291"/>
      <c r="J186" s="290">
        <f>ROUND(SUM(J$107,J$177),2)</f>
        <v>0</v>
      </c>
      <c r="K186" s="291"/>
    </row>
    <row r="187" spans="2:11" s="115" customFormat="1" ht="18" x14ac:dyDescent="0.25">
      <c r="B187" s="74" t="s">
        <v>161</v>
      </c>
      <c r="C187" s="304" t="s">
        <v>162</v>
      </c>
      <c r="D187" s="305"/>
      <c r="E187" s="117"/>
      <c r="F187" s="290">
        <f>F$184</f>
        <v>0</v>
      </c>
      <c r="G187" s="291"/>
      <c r="H187" s="290">
        <f>H$184</f>
        <v>0</v>
      </c>
      <c r="I187" s="291"/>
      <c r="J187" s="290">
        <f>ROUND(J$184,2)</f>
        <v>0</v>
      </c>
      <c r="K187" s="291"/>
    </row>
    <row r="188" spans="2:11" ht="10.5" customHeight="1" x14ac:dyDescent="0.25">
      <c r="B188" s="41"/>
      <c r="F188" s="77"/>
      <c r="G188" s="77"/>
      <c r="H188" s="77"/>
      <c r="I188" s="77"/>
      <c r="J188" s="77"/>
      <c r="K188" s="77"/>
    </row>
    <row r="189" spans="2:11" s="115" customFormat="1" ht="18" x14ac:dyDescent="0.25">
      <c r="B189" s="440" t="s">
        <v>163</v>
      </c>
      <c r="C189" s="407" t="s">
        <v>164</v>
      </c>
      <c r="D189" s="408"/>
      <c r="E189" s="409"/>
      <c r="F189" s="410">
        <f>SUM(F$186:F$187)</f>
        <v>0</v>
      </c>
      <c r="G189" s="411"/>
      <c r="H189" s="410">
        <f>SUM(H$186:H$187)</f>
        <v>0</v>
      </c>
      <c r="I189" s="411"/>
      <c r="J189" s="410">
        <f>ROUND(SUM(J$186:J$187),2)</f>
        <v>0</v>
      </c>
      <c r="K189" s="411"/>
    </row>
    <row r="191" spans="2:11" s="115" customFormat="1" ht="51.75" customHeight="1" x14ac:dyDescent="0.25">
      <c r="B191" s="444" t="s">
        <v>171</v>
      </c>
      <c r="C191" s="444"/>
      <c r="D191" s="444"/>
      <c r="E191" s="444"/>
      <c r="F191" s="439">
        <v>20</v>
      </c>
      <c r="G191" s="439"/>
      <c r="H191" s="439">
        <v>10</v>
      </c>
      <c r="I191" s="439"/>
      <c r="J191" s="302"/>
      <c r="K191" s="303"/>
    </row>
    <row r="192" spans="2:11" s="115" customFormat="1" ht="66.75" customHeight="1" x14ac:dyDescent="0.25">
      <c r="B192" s="444" t="s">
        <v>172</v>
      </c>
      <c r="C192" s="444"/>
      <c r="D192" s="444"/>
      <c r="E192" s="444"/>
      <c r="F192" s="439">
        <v>0</v>
      </c>
      <c r="G192" s="439"/>
      <c r="H192" s="439">
        <v>5</v>
      </c>
      <c r="I192" s="439"/>
      <c r="J192" s="302"/>
      <c r="K192" s="303"/>
    </row>
    <row r="193" spans="2:11" s="115" customFormat="1" ht="37.5" customHeight="1" x14ac:dyDescent="0.25">
      <c r="B193" s="444" t="s">
        <v>245</v>
      </c>
      <c r="C193" s="444"/>
      <c r="D193" s="444"/>
      <c r="E193" s="444"/>
      <c r="F193" s="439">
        <f>+ROUND((F$191/600+F$192/200),2)</f>
        <v>0.03</v>
      </c>
      <c r="G193" s="439"/>
      <c r="H193" s="439">
        <f>+ROUND((H$191/600+H$192/200),2)</f>
        <v>0.04</v>
      </c>
      <c r="I193" s="439"/>
      <c r="J193" s="302"/>
      <c r="K193" s="303"/>
    </row>
    <row r="194" spans="2:11" s="115" customFormat="1" ht="18" x14ac:dyDescent="0.25">
      <c r="B194" s="123"/>
      <c r="C194" s="123"/>
      <c r="D194" s="123"/>
      <c r="E194" s="123"/>
      <c r="F194" s="254"/>
      <c r="G194" s="254"/>
      <c r="H194" s="254"/>
      <c r="I194" s="254"/>
      <c r="J194" s="254"/>
      <c r="K194" s="254"/>
    </row>
    <row r="195" spans="2:11" s="87" customFormat="1" x14ac:dyDescent="0.25">
      <c r="B195" s="298" t="s">
        <v>174</v>
      </c>
      <c r="C195" s="299"/>
      <c r="D195" s="299"/>
      <c r="E195" s="299"/>
      <c r="F195" s="299"/>
      <c r="G195" s="299"/>
      <c r="H195" s="299"/>
      <c r="I195" s="300"/>
    </row>
    <row r="196" spans="2:11" s="87" customFormat="1" ht="30.75" customHeight="1" x14ac:dyDescent="0.25">
      <c r="B196" s="285" t="s">
        <v>175</v>
      </c>
      <c r="C196" s="286"/>
      <c r="D196" s="286"/>
      <c r="E196" s="286"/>
      <c r="F196" s="286"/>
      <c r="G196" s="286"/>
      <c r="H196" s="286"/>
      <c r="I196" s="287"/>
    </row>
    <row r="197" spans="2:11" s="87" customFormat="1" ht="30.75" customHeight="1" x14ac:dyDescent="0.25">
      <c r="B197" s="285" t="s">
        <v>176</v>
      </c>
      <c r="C197" s="286"/>
      <c r="D197" s="286"/>
      <c r="E197" s="286"/>
      <c r="F197" s="286"/>
      <c r="G197" s="286"/>
      <c r="H197" s="286"/>
      <c r="I197" s="287"/>
    </row>
    <row r="198" spans="2:11" s="87" customFormat="1" ht="30.75" customHeight="1" x14ac:dyDescent="0.25">
      <c r="B198" s="285" t="s">
        <v>177</v>
      </c>
      <c r="C198" s="286"/>
      <c r="D198" s="286"/>
      <c r="E198" s="286"/>
      <c r="F198" s="286"/>
      <c r="G198" s="286"/>
      <c r="H198" s="286"/>
      <c r="I198" s="287"/>
    </row>
    <row r="199" spans="2:11" s="87" customFormat="1" ht="30.75" customHeight="1" x14ac:dyDescent="0.25">
      <c r="B199" s="285" t="s">
        <v>178</v>
      </c>
      <c r="C199" s="286"/>
      <c r="D199" s="286"/>
      <c r="E199" s="286"/>
      <c r="F199" s="286"/>
      <c r="G199" s="286"/>
      <c r="H199" s="286"/>
      <c r="I199" s="287"/>
    </row>
    <row r="200" spans="2:11" s="87" customFormat="1" ht="30.75" customHeight="1" x14ac:dyDescent="0.25">
      <c r="B200" s="285" t="s">
        <v>179</v>
      </c>
      <c r="C200" s="286"/>
      <c r="D200" s="286"/>
      <c r="E200" s="286"/>
      <c r="F200" s="286"/>
      <c r="G200" s="286"/>
      <c r="H200" s="286"/>
      <c r="I200" s="287"/>
    </row>
    <row r="207" spans="2:11" s="87" customFormat="1" x14ac:dyDescent="0.25">
      <c r="B207" s="33"/>
      <c r="C207" s="33"/>
      <c r="D207" s="33"/>
      <c r="E207" s="314" t="s">
        <v>246</v>
      </c>
      <c r="F207" s="314"/>
      <c r="G207" s="314"/>
      <c r="H207" s="314"/>
      <c r="I207" s="314"/>
    </row>
    <row r="213" spans="6:11" ht="15.75" customHeight="1" x14ac:dyDescent="0.25">
      <c r="F213" s="48"/>
      <c r="G213" s="48"/>
      <c r="H213" s="48"/>
      <c r="I213" s="48"/>
      <c r="J213" s="48"/>
      <c r="K213" s="48"/>
    </row>
  </sheetData>
  <mergeCells count="68">
    <mergeCell ref="J5:K5"/>
    <mergeCell ref="D9:K9"/>
    <mergeCell ref="D109:K109"/>
    <mergeCell ref="D179:K179"/>
    <mergeCell ref="B191:E191"/>
    <mergeCell ref="B197:I197"/>
    <mergeCell ref="B198:I198"/>
    <mergeCell ref="B199:I199"/>
    <mergeCell ref="B200:I200"/>
    <mergeCell ref="E207:I207"/>
    <mergeCell ref="F193:G193"/>
    <mergeCell ref="H193:I193"/>
    <mergeCell ref="J193:K193"/>
    <mergeCell ref="B195:I195"/>
    <mergeCell ref="B196:I196"/>
    <mergeCell ref="B193:E193"/>
    <mergeCell ref="F191:G191"/>
    <mergeCell ref="H191:I191"/>
    <mergeCell ref="J191:K191"/>
    <mergeCell ref="F192:G192"/>
    <mergeCell ref="H192:I192"/>
    <mergeCell ref="J192:K192"/>
    <mergeCell ref="B192:E192"/>
    <mergeCell ref="C187:D187"/>
    <mergeCell ref="F187:G187"/>
    <mergeCell ref="H187:I187"/>
    <mergeCell ref="J187:K187"/>
    <mergeCell ref="C189:D189"/>
    <mergeCell ref="F189:G189"/>
    <mergeCell ref="H189:I189"/>
    <mergeCell ref="J189:K189"/>
    <mergeCell ref="C184:D184"/>
    <mergeCell ref="F184:G184"/>
    <mergeCell ref="H184:I184"/>
    <mergeCell ref="J184:K184"/>
    <mergeCell ref="C186:D186"/>
    <mergeCell ref="F186:G186"/>
    <mergeCell ref="H186:I186"/>
    <mergeCell ref="J186:K186"/>
    <mergeCell ref="F182:G182"/>
    <mergeCell ref="H182:I182"/>
    <mergeCell ref="J182:K182"/>
    <mergeCell ref="F183:G183"/>
    <mergeCell ref="H183:I183"/>
    <mergeCell ref="J183:K183"/>
    <mergeCell ref="J7:K7"/>
    <mergeCell ref="C107:D107"/>
    <mergeCell ref="F107:G107"/>
    <mergeCell ref="H107:I107"/>
    <mergeCell ref="J107:K107"/>
    <mergeCell ref="C177:D177"/>
    <mergeCell ref="F177:G177"/>
    <mergeCell ref="H177:I177"/>
    <mergeCell ref="J177:K177"/>
    <mergeCell ref="B7:B8"/>
    <mergeCell ref="C7:C8"/>
    <mergeCell ref="D7:D8"/>
    <mergeCell ref="E7:E8"/>
    <mergeCell ref="F7:G7"/>
    <mergeCell ref="H7:I7"/>
    <mergeCell ref="B6:E6"/>
    <mergeCell ref="F6:G6"/>
    <mergeCell ref="H6:I6"/>
    <mergeCell ref="J6:K6"/>
    <mergeCell ref="B2:E2"/>
    <mergeCell ref="B3:E3"/>
    <mergeCell ref="B4:E4"/>
    <mergeCell ref="B5:E5"/>
  </mergeCells>
  <printOptions horizontalCentered="1"/>
  <pageMargins left="0.59055118110236227" right="0.59055118110236227" top="0.55118110236220474" bottom="0.55118110236220474" header="0.31496062992125984" footer="0.31496062992125984"/>
  <pageSetup paperSize="9" scale="48"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01"/>
  <sheetViews>
    <sheetView showGridLines="0" tabSelected="1" zoomScale="80" zoomScaleNormal="80" workbookViewId="0">
      <selection activeCell="C11" sqref="C11"/>
    </sheetView>
  </sheetViews>
  <sheetFormatPr baseColWidth="10" defaultRowHeight="15.75" x14ac:dyDescent="0.25"/>
  <cols>
    <col min="1" max="1" width="11.42578125" style="33"/>
    <col min="2" max="2" width="5.7109375" style="33" customWidth="1"/>
    <col min="3" max="3" width="73.28515625" style="33" customWidth="1"/>
    <col min="4" max="4" width="9.28515625" style="33" customWidth="1"/>
    <col min="5" max="5" width="13.42578125" style="33" customWidth="1"/>
    <col min="6" max="6" width="10.7109375" style="33" customWidth="1"/>
    <col min="7" max="7" width="10.140625" style="33" customWidth="1"/>
    <col min="8" max="8" width="10.42578125" style="33" customWidth="1"/>
    <col min="9" max="9" width="10.5703125" style="33" customWidth="1"/>
    <col min="10" max="10" width="10.42578125" style="33" customWidth="1"/>
    <col min="11" max="11" width="10.85546875" style="33" customWidth="1"/>
    <col min="12" max="16384" width="11.42578125" style="33"/>
  </cols>
  <sheetData>
    <row r="2" spans="2:11" ht="24" customHeight="1" x14ac:dyDescent="0.25">
      <c r="B2" s="403" t="s">
        <v>0</v>
      </c>
      <c r="C2" s="403"/>
      <c r="D2" s="403"/>
      <c r="E2" s="403"/>
      <c r="F2" s="1"/>
      <c r="G2" s="1"/>
      <c r="H2" s="1"/>
      <c r="I2" s="1"/>
      <c r="J2" s="1"/>
      <c r="K2" s="1"/>
    </row>
    <row r="3" spans="2:11" ht="21" customHeight="1" x14ac:dyDescent="0.25">
      <c r="B3" s="403" t="s">
        <v>1</v>
      </c>
      <c r="C3" s="403"/>
      <c r="D3" s="403"/>
      <c r="E3" s="403"/>
      <c r="F3" s="1"/>
      <c r="G3" s="1"/>
      <c r="H3" s="1"/>
      <c r="I3" s="1"/>
      <c r="J3" s="1"/>
      <c r="K3" s="1"/>
    </row>
    <row r="4" spans="2:11" ht="18.75" customHeight="1" x14ac:dyDescent="0.25">
      <c r="B4" s="403" t="s">
        <v>263</v>
      </c>
      <c r="C4" s="403"/>
      <c r="D4" s="403"/>
      <c r="E4" s="403"/>
      <c r="F4" s="1"/>
      <c r="G4" s="1"/>
      <c r="H4" s="1"/>
      <c r="I4" s="1"/>
      <c r="J4" s="282" t="s">
        <v>219</v>
      </c>
      <c r="K4" s="282"/>
    </row>
    <row r="5" spans="2:11" ht="25.5" x14ac:dyDescent="0.25">
      <c r="B5" s="1" t="s">
        <v>210</v>
      </c>
      <c r="C5" s="1"/>
      <c r="D5" s="1"/>
      <c r="E5" s="1"/>
      <c r="F5" s="283">
        <f>+F189</f>
        <v>439395.78285000002</v>
      </c>
      <c r="G5" s="283"/>
      <c r="H5" s="283">
        <f>+H189</f>
        <v>121595.66514999999</v>
      </c>
      <c r="I5" s="283"/>
      <c r="J5" s="283">
        <f>+J189</f>
        <v>560991.44999999995</v>
      </c>
      <c r="K5" s="283"/>
    </row>
    <row r="6" spans="2:11" x14ac:dyDescent="0.25">
      <c r="B6" s="42"/>
      <c r="C6" s="42"/>
      <c r="D6" s="42"/>
      <c r="E6" s="42"/>
      <c r="F6" s="319" t="s">
        <v>240</v>
      </c>
      <c r="G6" s="320"/>
      <c r="H6" s="319" t="s">
        <v>241</v>
      </c>
      <c r="I6" s="320"/>
      <c r="J6" s="319" t="s">
        <v>217</v>
      </c>
      <c r="K6" s="320"/>
    </row>
    <row r="7" spans="2:11" ht="78.75" customHeight="1" x14ac:dyDescent="0.25">
      <c r="B7" s="445" t="s">
        <v>2</v>
      </c>
      <c r="C7" s="267" t="s">
        <v>3</v>
      </c>
      <c r="D7" s="269" t="s">
        <v>4</v>
      </c>
      <c r="E7" s="401" t="s">
        <v>5</v>
      </c>
      <c r="F7" s="327" t="s">
        <v>242</v>
      </c>
      <c r="G7" s="328"/>
      <c r="H7" s="329" t="s">
        <v>243</v>
      </c>
      <c r="I7" s="328"/>
      <c r="J7" s="329" t="s">
        <v>244</v>
      </c>
      <c r="K7" s="328"/>
    </row>
    <row r="8" spans="2:11" ht="30.75" customHeight="1" x14ac:dyDescent="0.25">
      <c r="B8" s="446"/>
      <c r="C8" s="268"/>
      <c r="D8" s="270"/>
      <c r="E8" s="402"/>
      <c r="F8" s="37" t="s">
        <v>6</v>
      </c>
      <c r="G8" s="38" t="s">
        <v>7</v>
      </c>
      <c r="H8" s="37" t="s">
        <v>6</v>
      </c>
      <c r="I8" s="38" t="s">
        <v>7</v>
      </c>
      <c r="J8" s="37" t="s">
        <v>6</v>
      </c>
      <c r="K8" s="38" t="s">
        <v>7</v>
      </c>
    </row>
    <row r="9" spans="2:11" ht="18" x14ac:dyDescent="0.25">
      <c r="B9" s="419" t="s">
        <v>8</v>
      </c>
      <c r="C9" s="420" t="s">
        <v>9</v>
      </c>
      <c r="D9" s="421"/>
      <c r="E9" s="421"/>
      <c r="F9" s="421"/>
      <c r="G9" s="421"/>
      <c r="H9" s="421"/>
      <c r="I9" s="421"/>
      <c r="J9" s="421"/>
      <c r="K9" s="422"/>
    </row>
    <row r="10" spans="2:11" ht="49.5" x14ac:dyDescent="0.25">
      <c r="B10" s="4">
        <v>1</v>
      </c>
      <c r="C10" s="5" t="s">
        <v>10</v>
      </c>
      <c r="D10" s="6" t="s">
        <v>11</v>
      </c>
      <c r="E10" s="7">
        <v>7.96</v>
      </c>
      <c r="F10" s="81">
        <v>122</v>
      </c>
      <c r="G10" s="8">
        <f>IF(E10="","",ROUND(F10*$E10,2))</f>
        <v>971.12</v>
      </c>
      <c r="H10" s="81">
        <v>50</v>
      </c>
      <c r="I10" s="8">
        <f>IF(E10="","",ROUND(H10*$E10,2))</f>
        <v>398</v>
      </c>
      <c r="J10" s="81">
        <f>F10+H10</f>
        <v>172</v>
      </c>
      <c r="K10" s="8">
        <f>IF(E10="","",ROUND(J10*$E10,2))</f>
        <v>1369.12</v>
      </c>
    </row>
    <row r="11" spans="2:11" ht="33" x14ac:dyDescent="0.25">
      <c r="B11" s="4">
        <f>B10+1</f>
        <v>2</v>
      </c>
      <c r="C11" s="9" t="s">
        <v>12</v>
      </c>
      <c r="D11" s="6" t="s">
        <v>11</v>
      </c>
      <c r="E11" s="7">
        <v>24.67</v>
      </c>
      <c r="F11" s="81">
        <v>1</v>
      </c>
      <c r="G11" s="8">
        <f t="shared" ref="G11:G74" si="0">IF(E11="","",ROUND(F11*$E11,2))</f>
        <v>24.67</v>
      </c>
      <c r="H11" s="81">
        <v>4</v>
      </c>
      <c r="I11" s="8">
        <f t="shared" ref="I11:I74" si="1">IF(E11="","",ROUND(H11*$E11,2))</f>
        <v>98.68</v>
      </c>
      <c r="J11" s="81">
        <f t="shared" ref="J11:J74" si="2">F11+H11</f>
        <v>5</v>
      </c>
      <c r="K11" s="8">
        <f t="shared" ref="K11:K74" si="3">IF(E11="","",ROUND(J11*$E11,2))</f>
        <v>123.35</v>
      </c>
    </row>
    <row r="12" spans="2:11" ht="16.5" x14ac:dyDescent="0.25">
      <c r="B12" s="4">
        <f t="shared" ref="B12:B75" si="4">B11+1</f>
        <v>3</v>
      </c>
      <c r="C12" s="9" t="s">
        <v>13</v>
      </c>
      <c r="D12" s="6" t="s">
        <v>11</v>
      </c>
      <c r="E12" s="7">
        <v>4.82</v>
      </c>
      <c r="F12" s="81">
        <v>432</v>
      </c>
      <c r="G12" s="8">
        <f t="shared" si="0"/>
        <v>2082.2399999999998</v>
      </c>
      <c r="H12" s="81">
        <v>50</v>
      </c>
      <c r="I12" s="8">
        <f t="shared" si="1"/>
        <v>241</v>
      </c>
      <c r="J12" s="81">
        <f t="shared" si="2"/>
        <v>482</v>
      </c>
      <c r="K12" s="8">
        <f t="shared" si="3"/>
        <v>2323.2399999999998</v>
      </c>
    </row>
    <row r="13" spans="2:11" ht="32.1" customHeight="1" x14ac:dyDescent="0.25">
      <c r="B13" s="4">
        <f t="shared" si="4"/>
        <v>4</v>
      </c>
      <c r="C13" s="9" t="s">
        <v>14</v>
      </c>
      <c r="D13" s="6" t="s">
        <v>11</v>
      </c>
      <c r="E13" s="7">
        <v>9.82</v>
      </c>
      <c r="F13" s="81">
        <v>122</v>
      </c>
      <c r="G13" s="8">
        <f t="shared" si="0"/>
        <v>1198.04</v>
      </c>
      <c r="H13" s="81">
        <v>50</v>
      </c>
      <c r="I13" s="8">
        <f t="shared" si="1"/>
        <v>491</v>
      </c>
      <c r="J13" s="81">
        <f t="shared" si="2"/>
        <v>172</v>
      </c>
      <c r="K13" s="8">
        <f t="shared" si="3"/>
        <v>1689.04</v>
      </c>
    </row>
    <row r="14" spans="2:11" ht="16.5" x14ac:dyDescent="0.25">
      <c r="B14" s="4">
        <f t="shared" si="4"/>
        <v>5</v>
      </c>
      <c r="C14" s="9" t="s">
        <v>15</v>
      </c>
      <c r="D14" s="6" t="s">
        <v>11</v>
      </c>
      <c r="E14" s="7">
        <v>0.87</v>
      </c>
      <c r="F14" s="81">
        <v>206</v>
      </c>
      <c r="G14" s="8">
        <f t="shared" si="0"/>
        <v>179.22</v>
      </c>
      <c r="H14" s="81">
        <v>50</v>
      </c>
      <c r="I14" s="8">
        <f t="shared" si="1"/>
        <v>43.5</v>
      </c>
      <c r="J14" s="81">
        <f t="shared" si="2"/>
        <v>256</v>
      </c>
      <c r="K14" s="8">
        <f t="shared" si="3"/>
        <v>222.72</v>
      </c>
    </row>
    <row r="15" spans="2:11" ht="33" x14ac:dyDescent="0.25">
      <c r="B15" s="4">
        <f t="shared" si="4"/>
        <v>6</v>
      </c>
      <c r="C15" s="9" t="s">
        <v>16</v>
      </c>
      <c r="D15" s="6" t="s">
        <v>11</v>
      </c>
      <c r="E15" s="7">
        <v>7.13</v>
      </c>
      <c r="F15" s="81">
        <v>26</v>
      </c>
      <c r="G15" s="8">
        <f t="shared" si="0"/>
        <v>185.38</v>
      </c>
      <c r="H15" s="81"/>
      <c r="I15" s="8"/>
      <c r="J15" s="81">
        <f t="shared" si="2"/>
        <v>26</v>
      </c>
      <c r="K15" s="8">
        <f t="shared" si="3"/>
        <v>185.38</v>
      </c>
    </row>
    <row r="16" spans="2:11" ht="33" x14ac:dyDescent="0.25">
      <c r="B16" s="4">
        <f t="shared" si="4"/>
        <v>7</v>
      </c>
      <c r="C16" s="9" t="s">
        <v>17</v>
      </c>
      <c r="D16" s="6" t="s">
        <v>11</v>
      </c>
      <c r="E16" s="7">
        <v>6.39</v>
      </c>
      <c r="F16" s="81">
        <v>299</v>
      </c>
      <c r="G16" s="8">
        <f t="shared" si="0"/>
        <v>1910.61</v>
      </c>
      <c r="H16" s="81"/>
      <c r="I16" s="8"/>
      <c r="J16" s="81">
        <f t="shared" si="2"/>
        <v>299</v>
      </c>
      <c r="K16" s="8">
        <f t="shared" si="3"/>
        <v>1910.61</v>
      </c>
    </row>
    <row r="17" spans="2:11" ht="33" x14ac:dyDescent="0.25">
      <c r="B17" s="4">
        <f t="shared" si="4"/>
        <v>8</v>
      </c>
      <c r="C17" s="9" t="s">
        <v>18</v>
      </c>
      <c r="D17" s="6" t="s">
        <v>11</v>
      </c>
      <c r="E17" s="7">
        <v>6.47</v>
      </c>
      <c r="F17" s="81">
        <v>322</v>
      </c>
      <c r="G17" s="8">
        <f t="shared" si="0"/>
        <v>2083.34</v>
      </c>
      <c r="H17" s="81">
        <v>194</v>
      </c>
      <c r="I17" s="8">
        <f t="shared" si="1"/>
        <v>1255.18</v>
      </c>
      <c r="J17" s="81">
        <f t="shared" si="2"/>
        <v>516</v>
      </c>
      <c r="K17" s="8">
        <f t="shared" si="3"/>
        <v>3338.52</v>
      </c>
    </row>
    <row r="18" spans="2:11" ht="33" x14ac:dyDescent="0.25">
      <c r="B18" s="4">
        <f t="shared" si="4"/>
        <v>9</v>
      </c>
      <c r="C18" s="9" t="s">
        <v>19</v>
      </c>
      <c r="D18" s="6" t="s">
        <v>11</v>
      </c>
      <c r="E18" s="7">
        <v>6.83</v>
      </c>
      <c r="F18" s="81">
        <v>60</v>
      </c>
      <c r="G18" s="8">
        <f t="shared" si="0"/>
        <v>409.8</v>
      </c>
      <c r="H18" s="81"/>
      <c r="I18" s="8"/>
      <c r="J18" s="81">
        <f t="shared" si="2"/>
        <v>60</v>
      </c>
      <c r="K18" s="8">
        <f t="shared" si="3"/>
        <v>409.8</v>
      </c>
    </row>
    <row r="19" spans="2:11" ht="33" x14ac:dyDescent="0.25">
      <c r="B19" s="4">
        <f t="shared" si="4"/>
        <v>10</v>
      </c>
      <c r="C19" s="9" t="s">
        <v>20</v>
      </c>
      <c r="D19" s="6" t="s">
        <v>11</v>
      </c>
      <c r="E19" s="7">
        <v>7.71</v>
      </c>
      <c r="F19" s="81">
        <v>19</v>
      </c>
      <c r="G19" s="8">
        <f t="shared" si="0"/>
        <v>146.49</v>
      </c>
      <c r="H19" s="81">
        <v>55</v>
      </c>
      <c r="I19" s="8">
        <f t="shared" si="1"/>
        <v>424.05</v>
      </c>
      <c r="J19" s="81">
        <f t="shared" si="2"/>
        <v>74</v>
      </c>
      <c r="K19" s="8">
        <f t="shared" si="3"/>
        <v>570.54</v>
      </c>
    </row>
    <row r="20" spans="2:11" ht="32.1" customHeight="1" x14ac:dyDescent="0.25">
      <c r="B20" s="4">
        <f t="shared" si="4"/>
        <v>11</v>
      </c>
      <c r="C20" s="10" t="s">
        <v>21</v>
      </c>
      <c r="D20" s="6" t="s">
        <v>11</v>
      </c>
      <c r="E20" s="7">
        <v>2.42</v>
      </c>
      <c r="F20" s="81">
        <v>360</v>
      </c>
      <c r="G20" s="8">
        <f t="shared" si="0"/>
        <v>871.2</v>
      </c>
      <c r="H20" s="81">
        <v>120</v>
      </c>
      <c r="I20" s="8">
        <f t="shared" si="1"/>
        <v>290.39999999999998</v>
      </c>
      <c r="J20" s="81">
        <f t="shared" si="2"/>
        <v>480</v>
      </c>
      <c r="K20" s="8">
        <f t="shared" si="3"/>
        <v>1161.5999999999999</v>
      </c>
    </row>
    <row r="21" spans="2:11" ht="33" x14ac:dyDescent="0.25">
      <c r="B21" s="4">
        <f t="shared" si="4"/>
        <v>12</v>
      </c>
      <c r="C21" s="9" t="s">
        <v>22</v>
      </c>
      <c r="D21" s="6" t="s">
        <v>11</v>
      </c>
      <c r="E21" s="7">
        <v>48.95</v>
      </c>
      <c r="F21" s="81">
        <v>13</v>
      </c>
      <c r="G21" s="8">
        <f t="shared" si="0"/>
        <v>636.35</v>
      </c>
      <c r="H21" s="81"/>
      <c r="I21" s="8"/>
      <c r="J21" s="81">
        <f t="shared" si="2"/>
        <v>13</v>
      </c>
      <c r="K21" s="8">
        <f t="shared" si="3"/>
        <v>636.35</v>
      </c>
    </row>
    <row r="22" spans="2:11" ht="33" x14ac:dyDescent="0.25">
      <c r="B22" s="4">
        <f t="shared" si="4"/>
        <v>13</v>
      </c>
      <c r="C22" s="9" t="s">
        <v>23</v>
      </c>
      <c r="D22" s="6" t="s">
        <v>11</v>
      </c>
      <c r="E22" s="7">
        <v>69.38</v>
      </c>
      <c r="F22" s="81">
        <v>389</v>
      </c>
      <c r="G22" s="8">
        <f t="shared" si="0"/>
        <v>26988.82</v>
      </c>
      <c r="H22" s="81">
        <v>180</v>
      </c>
      <c r="I22" s="8">
        <f t="shared" si="1"/>
        <v>12488.4</v>
      </c>
      <c r="J22" s="81">
        <f t="shared" si="2"/>
        <v>569</v>
      </c>
      <c r="K22" s="8">
        <f t="shared" si="3"/>
        <v>39477.22</v>
      </c>
    </row>
    <row r="23" spans="2:11" ht="33" x14ac:dyDescent="0.25">
      <c r="B23" s="4">
        <f t="shared" si="4"/>
        <v>14</v>
      </c>
      <c r="C23" s="9" t="s">
        <v>24</v>
      </c>
      <c r="D23" s="6" t="s">
        <v>11</v>
      </c>
      <c r="E23" s="7">
        <v>87.62</v>
      </c>
      <c r="F23" s="81">
        <v>14</v>
      </c>
      <c r="G23" s="8">
        <f t="shared" si="0"/>
        <v>1226.68</v>
      </c>
      <c r="H23" s="81">
        <v>4</v>
      </c>
      <c r="I23" s="8">
        <f t="shared" si="1"/>
        <v>350.48</v>
      </c>
      <c r="J23" s="81">
        <f t="shared" si="2"/>
        <v>18</v>
      </c>
      <c r="K23" s="8">
        <f t="shared" si="3"/>
        <v>1577.16</v>
      </c>
    </row>
    <row r="24" spans="2:11" ht="33" x14ac:dyDescent="0.25">
      <c r="B24" s="4">
        <f t="shared" si="4"/>
        <v>15</v>
      </c>
      <c r="C24" s="11" t="s">
        <v>25</v>
      </c>
      <c r="D24" s="6" t="s">
        <v>11</v>
      </c>
      <c r="E24" s="7">
        <v>5.19</v>
      </c>
      <c r="F24" s="81">
        <v>144</v>
      </c>
      <c r="G24" s="8">
        <f t="shared" si="0"/>
        <v>747.36</v>
      </c>
      <c r="H24" s="81">
        <v>90</v>
      </c>
      <c r="I24" s="8">
        <f t="shared" si="1"/>
        <v>467.1</v>
      </c>
      <c r="J24" s="81">
        <f t="shared" si="2"/>
        <v>234</v>
      </c>
      <c r="K24" s="8">
        <f t="shared" si="3"/>
        <v>1214.46</v>
      </c>
    </row>
    <row r="25" spans="2:11" ht="45" customHeight="1" x14ac:dyDescent="0.25">
      <c r="B25" s="4">
        <f t="shared" si="4"/>
        <v>16</v>
      </c>
      <c r="C25" s="9" t="s">
        <v>26</v>
      </c>
      <c r="D25" s="6" t="s">
        <v>11</v>
      </c>
      <c r="E25" s="7">
        <v>4.24</v>
      </c>
      <c r="F25" s="81">
        <v>634</v>
      </c>
      <c r="G25" s="8">
        <f t="shared" si="0"/>
        <v>2688.16</v>
      </c>
      <c r="H25" s="81">
        <v>304</v>
      </c>
      <c r="I25" s="8">
        <f t="shared" si="1"/>
        <v>1288.96</v>
      </c>
      <c r="J25" s="81">
        <f t="shared" si="2"/>
        <v>938</v>
      </c>
      <c r="K25" s="8">
        <f t="shared" si="3"/>
        <v>3977.12</v>
      </c>
    </row>
    <row r="26" spans="2:11" ht="33" x14ac:dyDescent="0.25">
      <c r="B26" s="4">
        <f t="shared" si="4"/>
        <v>17</v>
      </c>
      <c r="C26" s="11" t="s">
        <v>27</v>
      </c>
      <c r="D26" s="6" t="s">
        <v>11</v>
      </c>
      <c r="E26" s="7">
        <v>13.84</v>
      </c>
      <c r="F26" s="81">
        <v>295</v>
      </c>
      <c r="G26" s="8">
        <f t="shared" si="0"/>
        <v>4082.8</v>
      </c>
      <c r="H26" s="81">
        <v>83</v>
      </c>
      <c r="I26" s="8">
        <f t="shared" si="1"/>
        <v>1148.72</v>
      </c>
      <c r="J26" s="81">
        <f t="shared" si="2"/>
        <v>378</v>
      </c>
      <c r="K26" s="8">
        <f t="shared" si="3"/>
        <v>5231.5200000000004</v>
      </c>
    </row>
    <row r="27" spans="2:11" ht="33" x14ac:dyDescent="0.25">
      <c r="B27" s="4">
        <f t="shared" si="4"/>
        <v>18</v>
      </c>
      <c r="C27" s="11" t="s">
        <v>28</v>
      </c>
      <c r="D27" s="6" t="s">
        <v>11</v>
      </c>
      <c r="E27" s="7">
        <v>14.72</v>
      </c>
      <c r="F27" s="81">
        <v>12</v>
      </c>
      <c r="G27" s="8">
        <f t="shared" si="0"/>
        <v>176.64</v>
      </c>
      <c r="H27" s="81">
        <v>17</v>
      </c>
      <c r="I27" s="8">
        <f t="shared" si="1"/>
        <v>250.24</v>
      </c>
      <c r="J27" s="81">
        <f t="shared" si="2"/>
        <v>29</v>
      </c>
      <c r="K27" s="8">
        <f t="shared" si="3"/>
        <v>426.88</v>
      </c>
    </row>
    <row r="28" spans="2:11" ht="33" x14ac:dyDescent="0.25">
      <c r="B28" s="4">
        <f t="shared" si="4"/>
        <v>19</v>
      </c>
      <c r="C28" s="11" t="s">
        <v>29</v>
      </c>
      <c r="D28" s="6" t="s">
        <v>11</v>
      </c>
      <c r="E28" s="7">
        <v>1.41</v>
      </c>
      <c r="F28" s="81">
        <v>829</v>
      </c>
      <c r="G28" s="8">
        <f t="shared" si="0"/>
        <v>1168.8900000000001</v>
      </c>
      <c r="H28" s="81">
        <v>268</v>
      </c>
      <c r="I28" s="8">
        <f t="shared" si="1"/>
        <v>377.88</v>
      </c>
      <c r="J28" s="81">
        <f t="shared" si="2"/>
        <v>1097</v>
      </c>
      <c r="K28" s="8">
        <f t="shared" si="3"/>
        <v>1546.77</v>
      </c>
    </row>
    <row r="29" spans="2:11" ht="51.95" customHeight="1" x14ac:dyDescent="0.25">
      <c r="B29" s="4">
        <f t="shared" si="4"/>
        <v>20</v>
      </c>
      <c r="C29" s="11" t="s">
        <v>30</v>
      </c>
      <c r="D29" s="6" t="s">
        <v>11</v>
      </c>
      <c r="E29" s="7">
        <v>4.29</v>
      </c>
      <c r="F29" s="81">
        <v>96</v>
      </c>
      <c r="G29" s="8">
        <f t="shared" si="0"/>
        <v>411.84</v>
      </c>
      <c r="H29" s="81">
        <v>50</v>
      </c>
      <c r="I29" s="8">
        <f t="shared" si="1"/>
        <v>214.5</v>
      </c>
      <c r="J29" s="81">
        <f t="shared" si="2"/>
        <v>146</v>
      </c>
      <c r="K29" s="8">
        <f t="shared" si="3"/>
        <v>626.34</v>
      </c>
    </row>
    <row r="30" spans="2:11" ht="33" x14ac:dyDescent="0.25">
      <c r="B30" s="4">
        <f t="shared" si="4"/>
        <v>21</v>
      </c>
      <c r="C30" s="11" t="s">
        <v>31</v>
      </c>
      <c r="D30" s="6" t="s">
        <v>11</v>
      </c>
      <c r="E30" s="7">
        <v>4.0999999999999996</v>
      </c>
      <c r="F30" s="81">
        <v>282</v>
      </c>
      <c r="G30" s="8">
        <f t="shared" si="0"/>
        <v>1156.2</v>
      </c>
      <c r="H30" s="81">
        <v>83</v>
      </c>
      <c r="I30" s="8">
        <f t="shared" si="1"/>
        <v>340.3</v>
      </c>
      <c r="J30" s="81">
        <f t="shared" si="2"/>
        <v>365</v>
      </c>
      <c r="K30" s="8">
        <f t="shared" si="3"/>
        <v>1496.5</v>
      </c>
    </row>
    <row r="31" spans="2:11" ht="16.5" x14ac:dyDescent="0.25">
      <c r="B31" s="4">
        <f t="shared" si="4"/>
        <v>22</v>
      </c>
      <c r="C31" s="10" t="s">
        <v>32</v>
      </c>
      <c r="D31" s="6" t="s">
        <v>11</v>
      </c>
      <c r="E31" s="7">
        <v>5.78</v>
      </c>
      <c r="F31" s="81">
        <v>791</v>
      </c>
      <c r="G31" s="8">
        <f t="shared" si="0"/>
        <v>4571.9799999999996</v>
      </c>
      <c r="H31" s="81">
        <v>294</v>
      </c>
      <c r="I31" s="8">
        <f t="shared" si="1"/>
        <v>1699.32</v>
      </c>
      <c r="J31" s="81">
        <f t="shared" si="2"/>
        <v>1085</v>
      </c>
      <c r="K31" s="8">
        <f t="shared" si="3"/>
        <v>6271.3</v>
      </c>
    </row>
    <row r="32" spans="2:11" ht="16.5" x14ac:dyDescent="0.25">
      <c r="B32" s="4">
        <f t="shared" si="4"/>
        <v>23</v>
      </c>
      <c r="C32" s="10" t="s">
        <v>33</v>
      </c>
      <c r="D32" s="6" t="s">
        <v>11</v>
      </c>
      <c r="E32" s="7">
        <v>14.64</v>
      </c>
      <c r="F32" s="81"/>
      <c r="G32" s="8">
        <f t="shared" si="0"/>
        <v>0</v>
      </c>
      <c r="H32" s="81">
        <v>12</v>
      </c>
      <c r="I32" s="8">
        <f t="shared" si="1"/>
        <v>175.68</v>
      </c>
      <c r="J32" s="81">
        <f t="shared" si="2"/>
        <v>12</v>
      </c>
      <c r="K32" s="8">
        <f t="shared" si="3"/>
        <v>175.68</v>
      </c>
    </row>
    <row r="33" spans="2:11" ht="16.5" x14ac:dyDescent="0.25">
      <c r="B33" s="4">
        <f t="shared" si="4"/>
        <v>24</v>
      </c>
      <c r="C33" s="11" t="s">
        <v>34</v>
      </c>
      <c r="D33" s="6" t="s">
        <v>11</v>
      </c>
      <c r="E33" s="7">
        <v>181.41</v>
      </c>
      <c r="F33" s="81"/>
      <c r="G33" s="8">
        <f t="shared" si="0"/>
        <v>0</v>
      </c>
      <c r="H33" s="81">
        <v>1</v>
      </c>
      <c r="I33" s="8">
        <f t="shared" si="1"/>
        <v>181.41</v>
      </c>
      <c r="J33" s="81">
        <f t="shared" si="2"/>
        <v>1</v>
      </c>
      <c r="K33" s="8">
        <f t="shared" si="3"/>
        <v>181.41</v>
      </c>
    </row>
    <row r="34" spans="2:11" ht="16.5" x14ac:dyDescent="0.25">
      <c r="B34" s="4">
        <f t="shared" si="4"/>
        <v>25</v>
      </c>
      <c r="C34" s="11" t="s">
        <v>35</v>
      </c>
      <c r="D34" s="6" t="s">
        <v>11</v>
      </c>
      <c r="E34" s="7">
        <v>256.27</v>
      </c>
      <c r="F34" s="81">
        <v>313</v>
      </c>
      <c r="G34" s="8">
        <f t="shared" si="0"/>
        <v>80212.509999999995</v>
      </c>
      <c r="H34" s="81">
        <v>98</v>
      </c>
      <c r="I34" s="8">
        <f t="shared" si="1"/>
        <v>25114.46</v>
      </c>
      <c r="J34" s="81">
        <f t="shared" si="2"/>
        <v>411</v>
      </c>
      <c r="K34" s="8">
        <f t="shared" si="3"/>
        <v>105326.97</v>
      </c>
    </row>
    <row r="35" spans="2:11" ht="16.5" x14ac:dyDescent="0.25">
      <c r="B35" s="4">
        <f t="shared" si="4"/>
        <v>26</v>
      </c>
      <c r="C35" s="11" t="s">
        <v>36</v>
      </c>
      <c r="D35" s="6" t="s">
        <v>11</v>
      </c>
      <c r="E35" s="7">
        <v>350.08</v>
      </c>
      <c r="F35" s="81">
        <v>8</v>
      </c>
      <c r="G35" s="8">
        <f t="shared" si="0"/>
        <v>2800.64</v>
      </c>
      <c r="H35" s="81">
        <v>2</v>
      </c>
      <c r="I35" s="8">
        <f t="shared" si="1"/>
        <v>700.16</v>
      </c>
      <c r="J35" s="81">
        <f t="shared" si="2"/>
        <v>10</v>
      </c>
      <c r="K35" s="8">
        <f t="shared" si="3"/>
        <v>3500.8</v>
      </c>
    </row>
    <row r="36" spans="2:11" ht="16.5" x14ac:dyDescent="0.25">
      <c r="B36" s="4">
        <f t="shared" si="4"/>
        <v>27</v>
      </c>
      <c r="C36" s="11" t="s">
        <v>37</v>
      </c>
      <c r="D36" s="6" t="s">
        <v>11</v>
      </c>
      <c r="E36" s="7">
        <v>868.83</v>
      </c>
      <c r="F36" s="81">
        <v>1</v>
      </c>
      <c r="G36" s="8">
        <f t="shared" si="0"/>
        <v>868.83</v>
      </c>
      <c r="H36" s="81"/>
      <c r="I36" s="8"/>
      <c r="J36" s="81">
        <f t="shared" si="2"/>
        <v>1</v>
      </c>
      <c r="K36" s="8">
        <f t="shared" si="3"/>
        <v>868.83</v>
      </c>
    </row>
    <row r="37" spans="2:11" ht="32.1" customHeight="1" x14ac:dyDescent="0.25">
      <c r="B37" s="4">
        <f t="shared" si="4"/>
        <v>28</v>
      </c>
      <c r="C37" s="10" t="s">
        <v>38</v>
      </c>
      <c r="D37" s="6" t="s">
        <v>11</v>
      </c>
      <c r="E37" s="7">
        <v>1.45</v>
      </c>
      <c r="F37" s="81">
        <v>89</v>
      </c>
      <c r="G37" s="8">
        <f t="shared" si="0"/>
        <v>129.05000000000001</v>
      </c>
      <c r="H37" s="81">
        <v>53</v>
      </c>
      <c r="I37" s="8">
        <f t="shared" si="1"/>
        <v>76.849999999999994</v>
      </c>
      <c r="J37" s="81">
        <f t="shared" si="2"/>
        <v>142</v>
      </c>
      <c r="K37" s="8">
        <f t="shared" si="3"/>
        <v>205.9</v>
      </c>
    </row>
    <row r="38" spans="2:11" ht="16.5" x14ac:dyDescent="0.25">
      <c r="B38" s="4">
        <f t="shared" si="4"/>
        <v>29</v>
      </c>
      <c r="C38" s="5" t="s">
        <v>39</v>
      </c>
      <c r="D38" s="6" t="s">
        <v>11</v>
      </c>
      <c r="E38" s="7">
        <v>12.05</v>
      </c>
      <c r="F38" s="81">
        <v>953</v>
      </c>
      <c r="G38" s="8">
        <f t="shared" si="0"/>
        <v>11483.65</v>
      </c>
      <c r="H38" s="81">
        <v>415</v>
      </c>
      <c r="I38" s="8">
        <f t="shared" si="1"/>
        <v>5000.75</v>
      </c>
      <c r="J38" s="81">
        <f t="shared" si="2"/>
        <v>1368</v>
      </c>
      <c r="K38" s="8">
        <f t="shared" si="3"/>
        <v>16484.400000000001</v>
      </c>
    </row>
    <row r="39" spans="2:11" ht="16.5" x14ac:dyDescent="0.25">
      <c r="B39" s="4">
        <f t="shared" si="4"/>
        <v>30</v>
      </c>
      <c r="C39" s="5" t="s">
        <v>40</v>
      </c>
      <c r="D39" s="6" t="s">
        <v>11</v>
      </c>
      <c r="E39" s="7">
        <v>15.39</v>
      </c>
      <c r="F39" s="81">
        <v>216</v>
      </c>
      <c r="G39" s="8">
        <f t="shared" si="0"/>
        <v>3324.24</v>
      </c>
      <c r="H39" s="81">
        <v>108</v>
      </c>
      <c r="I39" s="8">
        <f t="shared" si="1"/>
        <v>1662.12</v>
      </c>
      <c r="J39" s="81">
        <f t="shared" si="2"/>
        <v>324</v>
      </c>
      <c r="K39" s="8">
        <f t="shared" si="3"/>
        <v>4986.3599999999997</v>
      </c>
    </row>
    <row r="40" spans="2:11" ht="16.5" x14ac:dyDescent="0.25">
      <c r="B40" s="4">
        <f t="shared" si="4"/>
        <v>31</v>
      </c>
      <c r="C40" s="12" t="s">
        <v>41</v>
      </c>
      <c r="D40" s="6" t="s">
        <v>11</v>
      </c>
      <c r="E40" s="7">
        <v>3.05</v>
      </c>
      <c r="F40" s="81">
        <v>113</v>
      </c>
      <c r="G40" s="8">
        <f t="shared" si="0"/>
        <v>344.65</v>
      </c>
      <c r="H40" s="81">
        <v>50</v>
      </c>
      <c r="I40" s="8">
        <f t="shared" si="1"/>
        <v>152.5</v>
      </c>
      <c r="J40" s="81">
        <f t="shared" si="2"/>
        <v>163</v>
      </c>
      <c r="K40" s="8">
        <f t="shared" si="3"/>
        <v>497.15</v>
      </c>
    </row>
    <row r="41" spans="2:11" ht="16.5" x14ac:dyDescent="0.25">
      <c r="B41" s="4">
        <f t="shared" si="4"/>
        <v>32</v>
      </c>
      <c r="C41" s="12" t="s">
        <v>42</v>
      </c>
      <c r="D41" s="6" t="s">
        <v>11</v>
      </c>
      <c r="E41" s="7">
        <v>0.81</v>
      </c>
      <c r="F41" s="81">
        <v>350</v>
      </c>
      <c r="G41" s="8">
        <f t="shared" si="0"/>
        <v>283.5</v>
      </c>
      <c r="H41" s="81">
        <v>120</v>
      </c>
      <c r="I41" s="8">
        <f t="shared" si="1"/>
        <v>97.2</v>
      </c>
      <c r="J41" s="81">
        <f t="shared" si="2"/>
        <v>470</v>
      </c>
      <c r="K41" s="8">
        <f t="shared" si="3"/>
        <v>380.7</v>
      </c>
    </row>
    <row r="42" spans="2:11" ht="33" x14ac:dyDescent="0.25">
      <c r="B42" s="4">
        <f t="shared" si="4"/>
        <v>33</v>
      </c>
      <c r="C42" s="13" t="s">
        <v>181</v>
      </c>
      <c r="D42" s="6" t="s">
        <v>11</v>
      </c>
      <c r="E42" s="7">
        <v>6.73</v>
      </c>
      <c r="F42" s="81">
        <v>160</v>
      </c>
      <c r="G42" s="8">
        <f t="shared" si="0"/>
        <v>1076.8</v>
      </c>
      <c r="H42" s="81">
        <v>3</v>
      </c>
      <c r="I42" s="8">
        <f t="shared" si="1"/>
        <v>20.190000000000001</v>
      </c>
      <c r="J42" s="81">
        <f t="shared" si="2"/>
        <v>163</v>
      </c>
      <c r="K42" s="8">
        <f t="shared" si="3"/>
        <v>1096.99</v>
      </c>
    </row>
    <row r="43" spans="2:11" ht="16.5" x14ac:dyDescent="0.25">
      <c r="B43" s="4">
        <f t="shared" si="4"/>
        <v>34</v>
      </c>
      <c r="C43" s="12" t="s">
        <v>43</v>
      </c>
      <c r="D43" s="6" t="s">
        <v>11</v>
      </c>
      <c r="E43" s="7">
        <v>1.75</v>
      </c>
      <c r="F43" s="81">
        <v>2</v>
      </c>
      <c r="G43" s="8">
        <f t="shared" si="0"/>
        <v>3.5</v>
      </c>
      <c r="H43" s="8"/>
      <c r="I43" s="8"/>
      <c r="J43" s="81">
        <f t="shared" si="2"/>
        <v>2</v>
      </c>
      <c r="K43" s="8">
        <f t="shared" si="3"/>
        <v>3.5</v>
      </c>
    </row>
    <row r="44" spans="2:11" ht="16.5" x14ac:dyDescent="0.25">
      <c r="B44" s="4">
        <f t="shared" si="4"/>
        <v>35</v>
      </c>
      <c r="C44" s="12" t="s">
        <v>44</v>
      </c>
      <c r="D44" s="6" t="s">
        <v>11</v>
      </c>
      <c r="E44" s="7">
        <v>2.77</v>
      </c>
      <c r="F44" s="81">
        <v>157</v>
      </c>
      <c r="G44" s="8">
        <f t="shared" si="0"/>
        <v>434.89</v>
      </c>
      <c r="H44" s="8"/>
      <c r="I44" s="8"/>
      <c r="J44" s="81">
        <f t="shared" si="2"/>
        <v>157</v>
      </c>
      <c r="K44" s="8">
        <f t="shared" si="3"/>
        <v>434.89</v>
      </c>
    </row>
    <row r="45" spans="2:11" ht="16.5" x14ac:dyDescent="0.25">
      <c r="B45" s="4">
        <f t="shared" si="4"/>
        <v>36</v>
      </c>
      <c r="C45" s="12" t="s">
        <v>45</v>
      </c>
      <c r="D45" s="6" t="s">
        <v>11</v>
      </c>
      <c r="E45" s="7">
        <v>2.86</v>
      </c>
      <c r="F45" s="81">
        <v>843</v>
      </c>
      <c r="G45" s="8">
        <f t="shared" si="0"/>
        <v>2410.98</v>
      </c>
      <c r="H45" s="8"/>
      <c r="I45" s="8"/>
      <c r="J45" s="81">
        <f t="shared" si="2"/>
        <v>843</v>
      </c>
      <c r="K45" s="8">
        <f t="shared" si="3"/>
        <v>2410.98</v>
      </c>
    </row>
    <row r="46" spans="2:11" ht="16.5" x14ac:dyDescent="0.25">
      <c r="B46" s="4">
        <f t="shared" si="4"/>
        <v>37</v>
      </c>
      <c r="C46" s="12" t="s">
        <v>46</v>
      </c>
      <c r="D46" s="6" t="s">
        <v>11</v>
      </c>
      <c r="E46" s="7">
        <v>3.08</v>
      </c>
      <c r="F46" s="81">
        <v>58</v>
      </c>
      <c r="G46" s="8">
        <f t="shared" si="0"/>
        <v>178.64</v>
      </c>
      <c r="H46" s="8"/>
      <c r="I46" s="8"/>
      <c r="J46" s="81">
        <f t="shared" si="2"/>
        <v>58</v>
      </c>
      <c r="K46" s="8">
        <f t="shared" si="3"/>
        <v>178.64</v>
      </c>
    </row>
    <row r="47" spans="2:11" ht="16.5" x14ac:dyDescent="0.25">
      <c r="B47" s="4">
        <f t="shared" si="4"/>
        <v>38</v>
      </c>
      <c r="C47" s="12" t="s">
        <v>196</v>
      </c>
      <c r="D47" s="6" t="s">
        <v>47</v>
      </c>
      <c r="E47" s="7">
        <v>0.9</v>
      </c>
      <c r="F47" s="8">
        <v>2616</v>
      </c>
      <c r="G47" s="8">
        <f t="shared" si="0"/>
        <v>2354.4</v>
      </c>
      <c r="H47" s="8">
        <v>450</v>
      </c>
      <c r="I47" s="8">
        <f t="shared" si="1"/>
        <v>405</v>
      </c>
      <c r="J47" s="8">
        <f t="shared" si="2"/>
        <v>3066</v>
      </c>
      <c r="K47" s="8">
        <f t="shared" si="3"/>
        <v>2759.4</v>
      </c>
    </row>
    <row r="48" spans="2:11" ht="16.5" x14ac:dyDescent="0.25">
      <c r="B48" s="4">
        <f t="shared" si="4"/>
        <v>39</v>
      </c>
      <c r="C48" s="14" t="s">
        <v>197</v>
      </c>
      <c r="D48" s="6" t="s">
        <v>11</v>
      </c>
      <c r="E48" s="7">
        <v>3.07</v>
      </c>
      <c r="F48" s="81"/>
      <c r="G48" s="8">
        <f t="shared" si="0"/>
        <v>0</v>
      </c>
      <c r="H48" s="81">
        <v>12</v>
      </c>
      <c r="I48" s="8">
        <f t="shared" si="1"/>
        <v>36.840000000000003</v>
      </c>
      <c r="J48" s="81">
        <f t="shared" si="2"/>
        <v>12</v>
      </c>
      <c r="K48" s="8">
        <f t="shared" si="3"/>
        <v>36.840000000000003</v>
      </c>
    </row>
    <row r="49" spans="2:11" ht="16.5" x14ac:dyDescent="0.25">
      <c r="B49" s="4">
        <f t="shared" si="4"/>
        <v>40</v>
      </c>
      <c r="C49" s="14" t="s">
        <v>198</v>
      </c>
      <c r="D49" s="6" t="s">
        <v>11</v>
      </c>
      <c r="E49" s="7">
        <v>4.22</v>
      </c>
      <c r="F49" s="81">
        <v>91</v>
      </c>
      <c r="G49" s="8">
        <f t="shared" si="0"/>
        <v>384.02</v>
      </c>
      <c r="H49" s="81"/>
      <c r="I49" s="8"/>
      <c r="J49" s="81">
        <f t="shared" si="2"/>
        <v>91</v>
      </c>
      <c r="K49" s="8">
        <f t="shared" si="3"/>
        <v>384.02</v>
      </c>
    </row>
    <row r="50" spans="2:11" ht="16.5" x14ac:dyDescent="0.25">
      <c r="B50" s="4">
        <f t="shared" si="4"/>
        <v>41</v>
      </c>
      <c r="C50" s="14" t="s">
        <v>199</v>
      </c>
      <c r="D50" s="6" t="s">
        <v>11</v>
      </c>
      <c r="E50" s="7">
        <v>5.0599999999999996</v>
      </c>
      <c r="F50" s="8"/>
      <c r="G50" s="8">
        <f t="shared" si="0"/>
        <v>0</v>
      </c>
      <c r="H50" s="81">
        <v>12</v>
      </c>
      <c r="I50" s="8">
        <f t="shared" si="1"/>
        <v>60.72</v>
      </c>
      <c r="J50" s="8">
        <f t="shared" si="2"/>
        <v>12</v>
      </c>
      <c r="K50" s="8">
        <f t="shared" si="3"/>
        <v>60.72</v>
      </c>
    </row>
    <row r="51" spans="2:11" ht="16.5" x14ac:dyDescent="0.25">
      <c r="B51" s="4">
        <f t="shared" si="4"/>
        <v>42</v>
      </c>
      <c r="C51" s="5" t="s">
        <v>48</v>
      </c>
      <c r="D51" s="6" t="s">
        <v>47</v>
      </c>
      <c r="E51" s="7">
        <v>0.74</v>
      </c>
      <c r="F51" s="8">
        <v>2220</v>
      </c>
      <c r="G51" s="8">
        <f t="shared" si="0"/>
        <v>1642.8</v>
      </c>
      <c r="H51" s="8">
        <v>801</v>
      </c>
      <c r="I51" s="8">
        <f t="shared" si="1"/>
        <v>592.74</v>
      </c>
      <c r="J51" s="8">
        <f t="shared" si="2"/>
        <v>3021</v>
      </c>
      <c r="K51" s="8">
        <f t="shared" si="3"/>
        <v>2235.54</v>
      </c>
    </row>
    <row r="52" spans="2:11" ht="16.5" x14ac:dyDescent="0.25">
      <c r="B52" s="4">
        <f t="shared" si="4"/>
        <v>43</v>
      </c>
      <c r="C52" s="5" t="s">
        <v>49</v>
      </c>
      <c r="D52" s="6" t="s">
        <v>47</v>
      </c>
      <c r="E52" s="7">
        <v>0.68</v>
      </c>
      <c r="F52" s="8">
        <v>1075</v>
      </c>
      <c r="G52" s="8">
        <f t="shared" si="0"/>
        <v>731</v>
      </c>
      <c r="H52" s="8">
        <v>6500</v>
      </c>
      <c r="I52" s="8">
        <f t="shared" si="1"/>
        <v>4420</v>
      </c>
      <c r="J52" s="8">
        <f t="shared" si="2"/>
        <v>7575</v>
      </c>
      <c r="K52" s="8">
        <f t="shared" si="3"/>
        <v>5151</v>
      </c>
    </row>
    <row r="53" spans="2:11" ht="16.5" x14ac:dyDescent="0.25">
      <c r="B53" s="4">
        <f t="shared" si="4"/>
        <v>44</v>
      </c>
      <c r="C53" s="5" t="s">
        <v>50</v>
      </c>
      <c r="D53" s="6" t="s">
        <v>47</v>
      </c>
      <c r="E53" s="7">
        <v>0.72</v>
      </c>
      <c r="F53" s="8">
        <v>18000</v>
      </c>
      <c r="G53" s="8">
        <f t="shared" si="0"/>
        <v>12960</v>
      </c>
      <c r="H53" s="8"/>
      <c r="I53" s="8">
        <f t="shared" si="1"/>
        <v>0</v>
      </c>
      <c r="J53" s="8">
        <f t="shared" si="2"/>
        <v>18000</v>
      </c>
      <c r="K53" s="8">
        <f t="shared" si="3"/>
        <v>12960</v>
      </c>
    </row>
    <row r="54" spans="2:11" ht="16.5" x14ac:dyDescent="0.25">
      <c r="B54" s="4">
        <f t="shared" si="4"/>
        <v>45</v>
      </c>
      <c r="C54" s="5" t="s">
        <v>51</v>
      </c>
      <c r="D54" s="6" t="s">
        <v>47</v>
      </c>
      <c r="E54" s="7">
        <v>0.96</v>
      </c>
      <c r="F54" s="8">
        <v>54400</v>
      </c>
      <c r="G54" s="8">
        <f t="shared" si="0"/>
        <v>52224</v>
      </c>
      <c r="H54" s="8"/>
      <c r="I54" s="8">
        <f t="shared" si="1"/>
        <v>0</v>
      </c>
      <c r="J54" s="8">
        <f t="shared" si="2"/>
        <v>54400</v>
      </c>
      <c r="K54" s="8">
        <f t="shared" si="3"/>
        <v>52224</v>
      </c>
    </row>
    <row r="55" spans="2:11" ht="16.5" x14ac:dyDescent="0.25">
      <c r="B55" s="4">
        <f t="shared" si="4"/>
        <v>46</v>
      </c>
      <c r="C55" s="5" t="s">
        <v>52</v>
      </c>
      <c r="D55" s="6" t="s">
        <v>47</v>
      </c>
      <c r="E55" s="7">
        <v>1.43</v>
      </c>
      <c r="F55" s="8"/>
      <c r="G55" s="8">
        <f t="shared" si="0"/>
        <v>0</v>
      </c>
      <c r="H55" s="8">
        <v>19500</v>
      </c>
      <c r="I55" s="8">
        <f t="shared" si="1"/>
        <v>27885</v>
      </c>
      <c r="J55" s="8">
        <f t="shared" si="2"/>
        <v>19500</v>
      </c>
      <c r="K55" s="8">
        <f t="shared" si="3"/>
        <v>27885</v>
      </c>
    </row>
    <row r="56" spans="2:11" ht="32.1" customHeight="1" x14ac:dyDescent="0.25">
      <c r="B56" s="4">
        <f t="shared" si="4"/>
        <v>47</v>
      </c>
      <c r="C56" s="5" t="s">
        <v>53</v>
      </c>
      <c r="D56" s="6" t="s">
        <v>47</v>
      </c>
      <c r="E56" s="7">
        <v>3.27</v>
      </c>
      <c r="F56" s="8">
        <v>7000</v>
      </c>
      <c r="G56" s="8">
        <f t="shared" si="0"/>
        <v>22890</v>
      </c>
      <c r="H56" s="8"/>
      <c r="I56" s="8">
        <f t="shared" si="1"/>
        <v>0</v>
      </c>
      <c r="J56" s="8">
        <f t="shared" si="2"/>
        <v>7000</v>
      </c>
      <c r="K56" s="8">
        <f t="shared" si="3"/>
        <v>22890</v>
      </c>
    </row>
    <row r="57" spans="2:11" ht="32.1" customHeight="1" x14ac:dyDescent="0.25">
      <c r="B57" s="4">
        <f t="shared" si="4"/>
        <v>48</v>
      </c>
      <c r="C57" s="9" t="s">
        <v>54</v>
      </c>
      <c r="D57" s="6" t="s">
        <v>11</v>
      </c>
      <c r="E57" s="7">
        <v>10.45</v>
      </c>
      <c r="F57" s="81">
        <v>186</v>
      </c>
      <c r="G57" s="8">
        <f t="shared" si="0"/>
        <v>1943.7</v>
      </c>
      <c r="H57" s="81">
        <v>125</v>
      </c>
      <c r="I57" s="8">
        <f t="shared" si="1"/>
        <v>1306.25</v>
      </c>
      <c r="J57" s="81">
        <f t="shared" si="2"/>
        <v>311</v>
      </c>
      <c r="K57" s="8">
        <f t="shared" si="3"/>
        <v>3249.95</v>
      </c>
    </row>
    <row r="58" spans="2:11" ht="32.1" customHeight="1" x14ac:dyDescent="0.25">
      <c r="B58" s="4">
        <f t="shared" si="4"/>
        <v>49</v>
      </c>
      <c r="C58" s="9" t="s">
        <v>55</v>
      </c>
      <c r="D58" s="6" t="s">
        <v>11</v>
      </c>
      <c r="E58" s="7">
        <v>0.66</v>
      </c>
      <c r="F58" s="81">
        <v>78</v>
      </c>
      <c r="G58" s="8">
        <f t="shared" si="0"/>
        <v>51.48</v>
      </c>
      <c r="H58" s="81"/>
      <c r="I58" s="8"/>
      <c r="J58" s="81">
        <f t="shared" si="2"/>
        <v>78</v>
      </c>
      <c r="K58" s="8">
        <f t="shared" si="3"/>
        <v>51.48</v>
      </c>
    </row>
    <row r="59" spans="2:11" ht="16.5" x14ac:dyDescent="0.25">
      <c r="B59" s="4">
        <f t="shared" si="4"/>
        <v>50</v>
      </c>
      <c r="C59" s="9" t="s">
        <v>56</v>
      </c>
      <c r="D59" s="6" t="s">
        <v>11</v>
      </c>
      <c r="E59" s="7">
        <v>0.18</v>
      </c>
      <c r="F59" s="81">
        <v>1500</v>
      </c>
      <c r="G59" s="8">
        <f t="shared" si="0"/>
        <v>270</v>
      </c>
      <c r="H59" s="81"/>
      <c r="I59" s="8"/>
      <c r="J59" s="81">
        <f t="shared" si="2"/>
        <v>1500</v>
      </c>
      <c r="K59" s="8">
        <f t="shared" si="3"/>
        <v>270</v>
      </c>
    </row>
    <row r="60" spans="2:11" ht="32.1" customHeight="1" x14ac:dyDescent="0.25">
      <c r="B60" s="4">
        <f t="shared" si="4"/>
        <v>51</v>
      </c>
      <c r="C60" s="9" t="s">
        <v>57</v>
      </c>
      <c r="D60" s="6" t="s">
        <v>11</v>
      </c>
      <c r="E60" s="7">
        <v>43.57</v>
      </c>
      <c r="F60" s="81">
        <v>3</v>
      </c>
      <c r="G60" s="8">
        <f t="shared" si="0"/>
        <v>130.71</v>
      </c>
      <c r="H60" s="81">
        <v>6</v>
      </c>
      <c r="I60" s="8">
        <f t="shared" si="1"/>
        <v>261.42</v>
      </c>
      <c r="J60" s="81">
        <f t="shared" si="2"/>
        <v>9</v>
      </c>
      <c r="K60" s="8">
        <f t="shared" si="3"/>
        <v>392.13</v>
      </c>
    </row>
    <row r="61" spans="2:11" ht="16.5" x14ac:dyDescent="0.25">
      <c r="B61" s="4">
        <f t="shared" si="4"/>
        <v>52</v>
      </c>
      <c r="C61" s="5" t="s">
        <v>58</v>
      </c>
      <c r="D61" s="6" t="s">
        <v>11</v>
      </c>
      <c r="E61" s="7">
        <v>94.46</v>
      </c>
      <c r="F61" s="81">
        <v>29</v>
      </c>
      <c r="G61" s="8">
        <f t="shared" si="0"/>
        <v>2739.34</v>
      </c>
      <c r="H61" s="81">
        <v>3</v>
      </c>
      <c r="I61" s="8">
        <f t="shared" si="1"/>
        <v>283.38</v>
      </c>
      <c r="J61" s="81">
        <f t="shared" si="2"/>
        <v>32</v>
      </c>
      <c r="K61" s="8">
        <f t="shared" si="3"/>
        <v>3022.72</v>
      </c>
    </row>
    <row r="62" spans="2:11" ht="16.5" x14ac:dyDescent="0.25">
      <c r="B62" s="4">
        <f t="shared" si="4"/>
        <v>53</v>
      </c>
      <c r="C62" s="5" t="s">
        <v>59</v>
      </c>
      <c r="D62" s="6" t="s">
        <v>11</v>
      </c>
      <c r="E62" s="7">
        <v>145.80000000000001</v>
      </c>
      <c r="F62" s="81">
        <v>6</v>
      </c>
      <c r="G62" s="8">
        <f t="shared" si="0"/>
        <v>874.8</v>
      </c>
      <c r="H62" s="81">
        <v>2</v>
      </c>
      <c r="I62" s="8">
        <f t="shared" si="1"/>
        <v>291.60000000000002</v>
      </c>
      <c r="J62" s="81">
        <f t="shared" si="2"/>
        <v>8</v>
      </c>
      <c r="K62" s="8">
        <f t="shared" si="3"/>
        <v>1166.4000000000001</v>
      </c>
    </row>
    <row r="63" spans="2:11" ht="16.5" x14ac:dyDescent="0.25">
      <c r="B63" s="4">
        <f t="shared" si="4"/>
        <v>54</v>
      </c>
      <c r="C63" s="5" t="s">
        <v>60</v>
      </c>
      <c r="D63" s="6" t="s">
        <v>11</v>
      </c>
      <c r="E63" s="7">
        <v>166.97</v>
      </c>
      <c r="F63" s="81"/>
      <c r="G63" s="8">
        <f t="shared" si="0"/>
        <v>0</v>
      </c>
      <c r="H63" s="81">
        <v>3</v>
      </c>
      <c r="I63" s="8">
        <f t="shared" si="1"/>
        <v>500.91</v>
      </c>
      <c r="J63" s="81">
        <f t="shared" si="2"/>
        <v>3</v>
      </c>
      <c r="K63" s="8">
        <f t="shared" si="3"/>
        <v>500.91</v>
      </c>
    </row>
    <row r="64" spans="2:11" ht="45" customHeight="1" x14ac:dyDescent="0.25">
      <c r="B64" s="4">
        <f t="shared" si="4"/>
        <v>55</v>
      </c>
      <c r="C64" s="32" t="s">
        <v>186</v>
      </c>
      <c r="D64" s="6" t="s">
        <v>11</v>
      </c>
      <c r="E64" s="7">
        <v>18211.400000000001</v>
      </c>
      <c r="F64" s="81">
        <v>1</v>
      </c>
      <c r="G64" s="8">
        <f t="shared" si="0"/>
        <v>18211.400000000001</v>
      </c>
      <c r="H64" s="81"/>
      <c r="I64" s="8"/>
      <c r="J64" s="81">
        <f t="shared" si="2"/>
        <v>1</v>
      </c>
      <c r="K64" s="8">
        <f t="shared" si="3"/>
        <v>18211.400000000001</v>
      </c>
    </row>
    <row r="65" spans="2:11" ht="32.1" customHeight="1" x14ac:dyDescent="0.25">
      <c r="B65" s="4">
        <f t="shared" si="4"/>
        <v>56</v>
      </c>
      <c r="C65" s="14" t="s">
        <v>200</v>
      </c>
      <c r="D65" s="6" t="s">
        <v>11</v>
      </c>
      <c r="E65" s="7">
        <v>7.2</v>
      </c>
      <c r="F65" s="81">
        <v>38</v>
      </c>
      <c r="G65" s="8">
        <f t="shared" si="0"/>
        <v>273.60000000000002</v>
      </c>
      <c r="H65" s="81"/>
      <c r="I65" s="8"/>
      <c r="J65" s="81">
        <f t="shared" si="2"/>
        <v>38</v>
      </c>
      <c r="K65" s="8">
        <f t="shared" si="3"/>
        <v>273.60000000000002</v>
      </c>
    </row>
    <row r="66" spans="2:11" ht="32.1" customHeight="1" x14ac:dyDescent="0.25">
      <c r="B66" s="4">
        <f t="shared" si="4"/>
        <v>57</v>
      </c>
      <c r="C66" s="14" t="s">
        <v>201</v>
      </c>
      <c r="D66" s="6" t="s">
        <v>11</v>
      </c>
      <c r="E66" s="7">
        <v>7.12</v>
      </c>
      <c r="F66" s="81"/>
      <c r="G66" s="8">
        <f t="shared" si="0"/>
        <v>0</v>
      </c>
      <c r="H66" s="81">
        <v>6</v>
      </c>
      <c r="I66" s="8">
        <f t="shared" si="1"/>
        <v>42.72</v>
      </c>
      <c r="J66" s="81">
        <f t="shared" si="2"/>
        <v>6</v>
      </c>
      <c r="K66" s="8">
        <f t="shared" si="3"/>
        <v>42.72</v>
      </c>
    </row>
    <row r="67" spans="2:11" ht="32.1" customHeight="1" x14ac:dyDescent="0.25">
      <c r="B67" s="4">
        <f t="shared" si="4"/>
        <v>58</v>
      </c>
      <c r="C67" s="14" t="s">
        <v>61</v>
      </c>
      <c r="D67" s="6" t="s">
        <v>11</v>
      </c>
      <c r="E67" s="31">
        <v>12.86</v>
      </c>
      <c r="F67" s="81">
        <v>38</v>
      </c>
      <c r="G67" s="8">
        <f t="shared" si="0"/>
        <v>488.68</v>
      </c>
      <c r="H67" s="81">
        <v>3</v>
      </c>
      <c r="I67" s="8">
        <f t="shared" si="1"/>
        <v>38.58</v>
      </c>
      <c r="J67" s="81">
        <f t="shared" si="2"/>
        <v>41</v>
      </c>
      <c r="K67" s="8">
        <f t="shared" si="3"/>
        <v>527.26</v>
      </c>
    </row>
    <row r="68" spans="2:11" ht="16.5" x14ac:dyDescent="0.25">
      <c r="B68" s="4">
        <f t="shared" si="4"/>
        <v>59</v>
      </c>
      <c r="C68" s="5" t="s">
        <v>62</v>
      </c>
      <c r="D68" s="6" t="s">
        <v>47</v>
      </c>
      <c r="E68" s="7">
        <v>1.59</v>
      </c>
      <c r="F68" s="8">
        <v>299</v>
      </c>
      <c r="G68" s="8">
        <f t="shared" si="0"/>
        <v>475.41</v>
      </c>
      <c r="H68" s="8">
        <v>30</v>
      </c>
      <c r="I68" s="8">
        <f t="shared" si="1"/>
        <v>47.7</v>
      </c>
      <c r="J68" s="8">
        <f t="shared" si="2"/>
        <v>329</v>
      </c>
      <c r="K68" s="8">
        <f t="shared" si="3"/>
        <v>523.11</v>
      </c>
    </row>
    <row r="69" spans="2:11" ht="16.5" x14ac:dyDescent="0.25">
      <c r="B69" s="4">
        <f t="shared" si="4"/>
        <v>60</v>
      </c>
      <c r="C69" s="12" t="s">
        <v>63</v>
      </c>
      <c r="D69" s="6" t="s">
        <v>47</v>
      </c>
      <c r="E69" s="7">
        <v>9.17</v>
      </c>
      <c r="F69" s="8">
        <v>78</v>
      </c>
      <c r="G69" s="8">
        <f t="shared" si="0"/>
        <v>715.26</v>
      </c>
      <c r="H69" s="8"/>
      <c r="I69" s="8"/>
      <c r="J69" s="8">
        <f t="shared" si="2"/>
        <v>78</v>
      </c>
      <c r="K69" s="8">
        <f t="shared" si="3"/>
        <v>715.26</v>
      </c>
    </row>
    <row r="70" spans="2:11" ht="16.5" x14ac:dyDescent="0.25">
      <c r="B70" s="4">
        <f t="shared" si="4"/>
        <v>61</v>
      </c>
      <c r="C70" s="14" t="s">
        <v>64</v>
      </c>
      <c r="D70" s="6" t="s">
        <v>47</v>
      </c>
      <c r="E70" s="7">
        <v>0.8</v>
      </c>
      <c r="F70" s="8">
        <v>225</v>
      </c>
      <c r="G70" s="8">
        <f t="shared" si="0"/>
        <v>180</v>
      </c>
      <c r="H70" s="8"/>
      <c r="I70" s="8"/>
      <c r="J70" s="8">
        <f t="shared" si="2"/>
        <v>225</v>
      </c>
      <c r="K70" s="8">
        <f t="shared" si="3"/>
        <v>180</v>
      </c>
    </row>
    <row r="71" spans="2:11" ht="16.5" x14ac:dyDescent="0.25">
      <c r="B71" s="4">
        <f t="shared" si="4"/>
        <v>62</v>
      </c>
      <c r="C71" s="14" t="s">
        <v>65</v>
      </c>
      <c r="D71" s="6" t="s">
        <v>47</v>
      </c>
      <c r="E71" s="7">
        <v>2.2000000000000002</v>
      </c>
      <c r="F71" s="8">
        <v>39</v>
      </c>
      <c r="G71" s="8">
        <f t="shared" si="0"/>
        <v>85.8</v>
      </c>
      <c r="H71" s="8"/>
      <c r="I71" s="8"/>
      <c r="J71" s="8">
        <f t="shared" si="2"/>
        <v>39</v>
      </c>
      <c r="K71" s="8">
        <f t="shared" si="3"/>
        <v>85.8</v>
      </c>
    </row>
    <row r="72" spans="2:11" ht="16.5" x14ac:dyDescent="0.25">
      <c r="B72" s="4">
        <f t="shared" si="4"/>
        <v>63</v>
      </c>
      <c r="C72" s="14" t="s">
        <v>66</v>
      </c>
      <c r="D72" s="6" t="s">
        <v>11</v>
      </c>
      <c r="E72" s="7">
        <v>2.2799999999999998</v>
      </c>
      <c r="F72" s="81">
        <v>13</v>
      </c>
      <c r="G72" s="8">
        <f t="shared" si="0"/>
        <v>29.64</v>
      </c>
      <c r="H72" s="81"/>
      <c r="I72" s="8"/>
      <c r="J72" s="81">
        <f t="shared" si="2"/>
        <v>13</v>
      </c>
      <c r="K72" s="8">
        <f t="shared" si="3"/>
        <v>29.64</v>
      </c>
    </row>
    <row r="73" spans="2:11" ht="16.5" x14ac:dyDescent="0.25">
      <c r="B73" s="4">
        <f t="shared" si="4"/>
        <v>64</v>
      </c>
      <c r="C73" s="14" t="s">
        <v>67</v>
      </c>
      <c r="D73" s="6" t="s">
        <v>11</v>
      </c>
      <c r="E73" s="7">
        <v>2.83</v>
      </c>
      <c r="F73" s="81">
        <v>3</v>
      </c>
      <c r="G73" s="8">
        <f t="shared" si="0"/>
        <v>8.49</v>
      </c>
      <c r="H73" s="81"/>
      <c r="I73" s="8"/>
      <c r="J73" s="81">
        <f t="shared" si="2"/>
        <v>3</v>
      </c>
      <c r="K73" s="8">
        <f t="shared" si="3"/>
        <v>8.49</v>
      </c>
    </row>
    <row r="74" spans="2:11" ht="16.5" x14ac:dyDescent="0.25">
      <c r="B74" s="4">
        <f t="shared" si="4"/>
        <v>65</v>
      </c>
      <c r="C74" s="14" t="s">
        <v>68</v>
      </c>
      <c r="D74" s="6" t="s">
        <v>11</v>
      </c>
      <c r="E74" s="7">
        <v>2.93</v>
      </c>
      <c r="F74" s="81"/>
      <c r="G74" s="8">
        <f t="shared" si="0"/>
        <v>0</v>
      </c>
      <c r="H74" s="81">
        <v>1</v>
      </c>
      <c r="I74" s="8">
        <f t="shared" si="1"/>
        <v>2.93</v>
      </c>
      <c r="J74" s="81">
        <f t="shared" si="2"/>
        <v>1</v>
      </c>
      <c r="K74" s="8">
        <f t="shared" si="3"/>
        <v>2.93</v>
      </c>
    </row>
    <row r="75" spans="2:11" ht="16.5" x14ac:dyDescent="0.25">
      <c r="B75" s="4">
        <f t="shared" si="4"/>
        <v>66</v>
      </c>
      <c r="C75" s="14" t="s">
        <v>69</v>
      </c>
      <c r="D75" s="6" t="s">
        <v>11</v>
      </c>
      <c r="E75" s="7">
        <v>3.17</v>
      </c>
      <c r="F75" s="81"/>
      <c r="G75" s="8">
        <f t="shared" ref="G75:G106" si="5">IF(E75="","",ROUND(F75*$E75,2))</f>
        <v>0</v>
      </c>
      <c r="H75" s="81">
        <v>1</v>
      </c>
      <c r="I75" s="8">
        <f t="shared" ref="I75:I84" si="6">IF(E75="","",ROUND(H75*$E75,2))</f>
        <v>3.17</v>
      </c>
      <c r="J75" s="81">
        <f t="shared" ref="J75:J106" si="7">F75+H75</f>
        <v>1</v>
      </c>
      <c r="K75" s="8">
        <f t="shared" ref="K75:K106" si="8">IF(E75="","",ROUND(J75*$E75,2))</f>
        <v>3.17</v>
      </c>
    </row>
    <row r="76" spans="2:11" ht="16.5" x14ac:dyDescent="0.25">
      <c r="B76" s="4">
        <f t="shared" ref="B76:B106" si="9">B75+1</f>
        <v>67</v>
      </c>
      <c r="C76" s="14" t="s">
        <v>70</v>
      </c>
      <c r="D76" s="6" t="s">
        <v>11</v>
      </c>
      <c r="E76" s="7">
        <v>3.35</v>
      </c>
      <c r="F76" s="81">
        <v>3</v>
      </c>
      <c r="G76" s="8">
        <f t="shared" si="5"/>
        <v>10.050000000000001</v>
      </c>
      <c r="H76" s="81">
        <v>1</v>
      </c>
      <c r="I76" s="8">
        <f t="shared" si="6"/>
        <v>3.35</v>
      </c>
      <c r="J76" s="81">
        <f t="shared" si="7"/>
        <v>4</v>
      </c>
      <c r="K76" s="8">
        <f t="shared" si="8"/>
        <v>13.4</v>
      </c>
    </row>
    <row r="77" spans="2:11" ht="16.5" x14ac:dyDescent="0.25">
      <c r="B77" s="4">
        <f t="shared" si="9"/>
        <v>68</v>
      </c>
      <c r="C77" s="14" t="s">
        <v>71</v>
      </c>
      <c r="D77" s="6" t="s">
        <v>11</v>
      </c>
      <c r="E77" s="7">
        <v>3.4</v>
      </c>
      <c r="F77" s="81"/>
      <c r="G77" s="8">
        <f t="shared" si="5"/>
        <v>0</v>
      </c>
      <c r="H77" s="81">
        <v>3</v>
      </c>
      <c r="I77" s="8">
        <f t="shared" si="6"/>
        <v>10.199999999999999</v>
      </c>
      <c r="J77" s="81">
        <f t="shared" si="7"/>
        <v>3</v>
      </c>
      <c r="K77" s="8">
        <f t="shared" si="8"/>
        <v>10.199999999999999</v>
      </c>
    </row>
    <row r="78" spans="2:11" ht="16.5" x14ac:dyDescent="0.25">
      <c r="B78" s="4">
        <f t="shared" si="9"/>
        <v>69</v>
      </c>
      <c r="C78" s="14" t="s">
        <v>72</v>
      </c>
      <c r="D78" s="6" t="s">
        <v>11</v>
      </c>
      <c r="E78" s="7">
        <v>4.8</v>
      </c>
      <c r="F78" s="81">
        <v>3</v>
      </c>
      <c r="G78" s="8">
        <f t="shared" si="5"/>
        <v>14.4</v>
      </c>
      <c r="H78" s="81"/>
      <c r="I78" s="8"/>
      <c r="J78" s="81">
        <f t="shared" si="7"/>
        <v>3</v>
      </c>
      <c r="K78" s="8">
        <f t="shared" si="8"/>
        <v>14.4</v>
      </c>
    </row>
    <row r="79" spans="2:11" ht="33" x14ac:dyDescent="0.25">
      <c r="B79" s="4">
        <f t="shared" si="9"/>
        <v>70</v>
      </c>
      <c r="C79" s="14" t="s">
        <v>73</v>
      </c>
      <c r="D79" s="6" t="s">
        <v>11</v>
      </c>
      <c r="E79" s="7">
        <v>7.9468096189739121</v>
      </c>
      <c r="F79" s="81">
        <v>66</v>
      </c>
      <c r="G79" s="8">
        <f t="shared" si="5"/>
        <v>524.49</v>
      </c>
      <c r="H79" s="81"/>
      <c r="I79" s="8"/>
      <c r="J79" s="81">
        <f t="shared" si="7"/>
        <v>66</v>
      </c>
      <c r="K79" s="8">
        <f t="shared" si="8"/>
        <v>524.49</v>
      </c>
    </row>
    <row r="80" spans="2:11" ht="16.5" x14ac:dyDescent="0.25">
      <c r="B80" s="4">
        <f t="shared" si="9"/>
        <v>71</v>
      </c>
      <c r="C80" s="13" t="s">
        <v>74</v>
      </c>
      <c r="D80" s="6" t="s">
        <v>11</v>
      </c>
      <c r="E80" s="7">
        <v>1430.8463393800262</v>
      </c>
      <c r="F80" s="81">
        <v>1</v>
      </c>
      <c r="G80" s="8">
        <f t="shared" si="5"/>
        <v>1430.85</v>
      </c>
      <c r="H80" s="81"/>
      <c r="I80" s="8"/>
      <c r="J80" s="81">
        <f t="shared" si="7"/>
        <v>1</v>
      </c>
      <c r="K80" s="8">
        <f t="shared" si="8"/>
        <v>1430.85</v>
      </c>
    </row>
    <row r="81" spans="2:11" ht="16.5" x14ac:dyDescent="0.25">
      <c r="B81" s="4">
        <f t="shared" si="9"/>
        <v>72</v>
      </c>
      <c r="C81" s="13" t="s">
        <v>75</v>
      </c>
      <c r="D81" s="6" t="s">
        <v>11</v>
      </c>
      <c r="E81" s="7">
        <v>1919.8296571086523</v>
      </c>
      <c r="F81" s="81">
        <v>12</v>
      </c>
      <c r="G81" s="8">
        <f t="shared" si="5"/>
        <v>23037.96</v>
      </c>
      <c r="H81" s="81"/>
      <c r="I81" s="8"/>
      <c r="J81" s="81">
        <f t="shared" si="7"/>
        <v>12</v>
      </c>
      <c r="K81" s="8">
        <f t="shared" si="8"/>
        <v>23037.96</v>
      </c>
    </row>
    <row r="82" spans="2:11" ht="33" x14ac:dyDescent="0.25">
      <c r="B82" s="4">
        <f t="shared" si="9"/>
        <v>73</v>
      </c>
      <c r="C82" s="13" t="s">
        <v>76</v>
      </c>
      <c r="D82" s="6" t="s">
        <v>11</v>
      </c>
      <c r="E82" s="7">
        <v>8.0160040744577223</v>
      </c>
      <c r="F82" s="81">
        <v>90</v>
      </c>
      <c r="G82" s="8">
        <f t="shared" si="5"/>
        <v>721.44</v>
      </c>
      <c r="H82" s="81"/>
      <c r="I82" s="8"/>
      <c r="J82" s="81">
        <f t="shared" si="7"/>
        <v>90</v>
      </c>
      <c r="K82" s="8">
        <f t="shared" si="8"/>
        <v>721.44</v>
      </c>
    </row>
    <row r="83" spans="2:11" ht="33" x14ac:dyDescent="0.25">
      <c r="B83" s="4">
        <f t="shared" si="9"/>
        <v>74</v>
      </c>
      <c r="C83" s="13" t="s">
        <v>77</v>
      </c>
      <c r="D83" s="6" t="s">
        <v>11</v>
      </c>
      <c r="E83" s="7">
        <v>10.389861707958474</v>
      </c>
      <c r="F83" s="81">
        <v>27</v>
      </c>
      <c r="G83" s="8">
        <f t="shared" si="5"/>
        <v>280.52999999999997</v>
      </c>
      <c r="H83" s="81">
        <v>2</v>
      </c>
      <c r="I83" s="8">
        <f t="shared" si="6"/>
        <v>20.78</v>
      </c>
      <c r="J83" s="81">
        <f t="shared" si="7"/>
        <v>29</v>
      </c>
      <c r="K83" s="8">
        <f t="shared" si="8"/>
        <v>301.31</v>
      </c>
    </row>
    <row r="84" spans="2:11" ht="16.5" x14ac:dyDescent="0.25">
      <c r="B84" s="4">
        <f t="shared" si="9"/>
        <v>75</v>
      </c>
      <c r="C84" s="13" t="s">
        <v>202</v>
      </c>
      <c r="D84" s="6" t="s">
        <v>11</v>
      </c>
      <c r="E84" s="7">
        <v>12.76</v>
      </c>
      <c r="F84" s="81">
        <v>13</v>
      </c>
      <c r="G84" s="8">
        <f t="shared" si="5"/>
        <v>165.88</v>
      </c>
      <c r="H84" s="81">
        <v>2</v>
      </c>
      <c r="I84" s="8">
        <f t="shared" si="6"/>
        <v>25.52</v>
      </c>
      <c r="J84" s="81">
        <f t="shared" si="7"/>
        <v>15</v>
      </c>
      <c r="K84" s="8">
        <f t="shared" si="8"/>
        <v>191.4</v>
      </c>
    </row>
    <row r="85" spans="2:11" ht="16.5" x14ac:dyDescent="0.25">
      <c r="B85" s="4">
        <f t="shared" si="9"/>
        <v>76</v>
      </c>
      <c r="C85" s="13" t="s">
        <v>78</v>
      </c>
      <c r="D85" s="6" t="s">
        <v>11</v>
      </c>
      <c r="E85" s="7">
        <v>2.46</v>
      </c>
      <c r="F85" s="81">
        <v>104</v>
      </c>
      <c r="G85" s="8">
        <f t="shared" si="5"/>
        <v>255.84</v>
      </c>
      <c r="H85" s="8"/>
      <c r="I85" s="8"/>
      <c r="J85" s="81">
        <f t="shared" si="7"/>
        <v>104</v>
      </c>
      <c r="K85" s="8">
        <f t="shared" si="8"/>
        <v>255.84</v>
      </c>
    </row>
    <row r="86" spans="2:11" ht="33" x14ac:dyDescent="0.25">
      <c r="B86" s="4">
        <f t="shared" si="9"/>
        <v>77</v>
      </c>
      <c r="C86" s="9" t="s">
        <v>79</v>
      </c>
      <c r="D86" s="6" t="s">
        <v>11</v>
      </c>
      <c r="E86" s="7">
        <v>144.16999999999999</v>
      </c>
      <c r="F86" s="81">
        <v>110</v>
      </c>
      <c r="G86" s="8">
        <f t="shared" si="5"/>
        <v>15858.7</v>
      </c>
      <c r="H86" s="8"/>
      <c r="I86" s="8"/>
      <c r="J86" s="81">
        <f t="shared" si="7"/>
        <v>110</v>
      </c>
      <c r="K86" s="8">
        <f t="shared" si="8"/>
        <v>15858.7</v>
      </c>
    </row>
    <row r="87" spans="2:11" ht="33" x14ac:dyDescent="0.25">
      <c r="B87" s="4">
        <f t="shared" si="9"/>
        <v>78</v>
      </c>
      <c r="C87" s="9" t="s">
        <v>80</v>
      </c>
      <c r="D87" s="6" t="s">
        <v>11</v>
      </c>
      <c r="E87" s="7">
        <v>2.42</v>
      </c>
      <c r="F87" s="81">
        <v>220</v>
      </c>
      <c r="G87" s="8">
        <f t="shared" si="5"/>
        <v>532.4</v>
      </c>
      <c r="H87" s="8"/>
      <c r="I87" s="8"/>
      <c r="J87" s="81">
        <f t="shared" si="7"/>
        <v>220</v>
      </c>
      <c r="K87" s="8">
        <f t="shared" si="8"/>
        <v>532.4</v>
      </c>
    </row>
    <row r="88" spans="2:11" ht="16.5" x14ac:dyDescent="0.25">
      <c r="B88" s="4">
        <f t="shared" si="9"/>
        <v>79</v>
      </c>
      <c r="C88" s="9" t="s">
        <v>203</v>
      </c>
      <c r="D88" s="6" t="s">
        <v>47</v>
      </c>
      <c r="E88" s="7">
        <v>0.93</v>
      </c>
      <c r="F88" s="8">
        <v>330</v>
      </c>
      <c r="G88" s="8">
        <f t="shared" si="5"/>
        <v>306.89999999999998</v>
      </c>
      <c r="H88" s="8"/>
      <c r="I88" s="8"/>
      <c r="J88" s="8">
        <f t="shared" si="7"/>
        <v>330</v>
      </c>
      <c r="K88" s="8">
        <f t="shared" si="8"/>
        <v>306.89999999999998</v>
      </c>
    </row>
    <row r="89" spans="2:11" ht="16.5" x14ac:dyDescent="0.25">
      <c r="B89" s="4">
        <f t="shared" si="9"/>
        <v>80</v>
      </c>
      <c r="C89" s="13" t="s">
        <v>204</v>
      </c>
      <c r="D89" s="6" t="s">
        <v>11</v>
      </c>
      <c r="E89" s="7">
        <v>1.3</v>
      </c>
      <c r="F89" s="81">
        <v>140</v>
      </c>
      <c r="G89" s="8">
        <f t="shared" si="5"/>
        <v>182</v>
      </c>
      <c r="H89" s="8"/>
      <c r="I89" s="8"/>
      <c r="J89" s="81">
        <f t="shared" si="7"/>
        <v>140</v>
      </c>
      <c r="K89" s="8">
        <f t="shared" si="8"/>
        <v>182</v>
      </c>
    </row>
    <row r="90" spans="2:11" ht="16.5" x14ac:dyDescent="0.25">
      <c r="B90" s="4">
        <f t="shared" si="9"/>
        <v>81</v>
      </c>
      <c r="C90" s="11" t="s">
        <v>205</v>
      </c>
      <c r="D90" s="6" t="s">
        <v>11</v>
      </c>
      <c r="E90" s="7">
        <v>0.38</v>
      </c>
      <c r="F90" s="81">
        <v>70</v>
      </c>
      <c r="G90" s="8">
        <f t="shared" si="5"/>
        <v>26.6</v>
      </c>
      <c r="H90" s="8"/>
      <c r="I90" s="8"/>
      <c r="J90" s="81">
        <f t="shared" si="7"/>
        <v>70</v>
      </c>
      <c r="K90" s="8">
        <f t="shared" si="8"/>
        <v>26.6</v>
      </c>
    </row>
    <row r="91" spans="2:11" ht="16.5" x14ac:dyDescent="0.25">
      <c r="B91" s="4">
        <f t="shared" si="9"/>
        <v>82</v>
      </c>
      <c r="C91" s="11" t="s">
        <v>206</v>
      </c>
      <c r="D91" s="6" t="s">
        <v>11</v>
      </c>
      <c r="E91" s="7">
        <v>0.51</v>
      </c>
      <c r="F91" s="81">
        <v>70</v>
      </c>
      <c r="G91" s="8">
        <f t="shared" si="5"/>
        <v>35.700000000000003</v>
      </c>
      <c r="H91" s="8"/>
      <c r="I91" s="8"/>
      <c r="J91" s="81">
        <f t="shared" si="7"/>
        <v>70</v>
      </c>
      <c r="K91" s="8">
        <f t="shared" si="8"/>
        <v>35.700000000000003</v>
      </c>
    </row>
    <row r="92" spans="2:11" ht="33" x14ac:dyDescent="0.25">
      <c r="B92" s="4">
        <f t="shared" si="9"/>
        <v>83</v>
      </c>
      <c r="C92" s="9" t="s">
        <v>182</v>
      </c>
      <c r="D92" s="6" t="s">
        <v>11</v>
      </c>
      <c r="E92" s="7">
        <v>2.1399999999999997</v>
      </c>
      <c r="F92" s="81">
        <v>296</v>
      </c>
      <c r="G92" s="8">
        <f t="shared" si="5"/>
        <v>633.44000000000005</v>
      </c>
      <c r="H92" s="8"/>
      <c r="I92" s="8"/>
      <c r="J92" s="81">
        <f t="shared" si="7"/>
        <v>296</v>
      </c>
      <c r="K92" s="8">
        <f t="shared" si="8"/>
        <v>633.44000000000005</v>
      </c>
    </row>
    <row r="93" spans="2:11" ht="16.5" x14ac:dyDescent="0.25">
      <c r="B93" s="4">
        <f t="shared" si="9"/>
        <v>84</v>
      </c>
      <c r="C93" s="11" t="s">
        <v>81</v>
      </c>
      <c r="D93" s="6" t="s">
        <v>11</v>
      </c>
      <c r="E93" s="7">
        <v>2.23</v>
      </c>
      <c r="F93" s="81">
        <v>160</v>
      </c>
      <c r="G93" s="8">
        <f t="shared" si="5"/>
        <v>356.8</v>
      </c>
      <c r="H93" s="8"/>
      <c r="I93" s="8"/>
      <c r="J93" s="81">
        <f t="shared" si="7"/>
        <v>160</v>
      </c>
      <c r="K93" s="8">
        <f t="shared" si="8"/>
        <v>356.8</v>
      </c>
    </row>
    <row r="94" spans="2:11" ht="16.5" x14ac:dyDescent="0.25">
      <c r="B94" s="4">
        <f t="shared" si="9"/>
        <v>85</v>
      </c>
      <c r="C94" s="14" t="s">
        <v>82</v>
      </c>
      <c r="D94" s="6" t="s">
        <v>11</v>
      </c>
      <c r="E94" s="7">
        <v>0.51</v>
      </c>
      <c r="F94" s="81">
        <v>160</v>
      </c>
      <c r="G94" s="8">
        <f t="shared" si="5"/>
        <v>81.599999999999994</v>
      </c>
      <c r="H94" s="8"/>
      <c r="I94" s="8"/>
      <c r="J94" s="81">
        <f t="shared" si="7"/>
        <v>160</v>
      </c>
      <c r="K94" s="8">
        <f t="shared" si="8"/>
        <v>81.599999999999994</v>
      </c>
    </row>
    <row r="95" spans="2:11" ht="16.5" x14ac:dyDescent="0.25">
      <c r="B95" s="4">
        <f t="shared" si="9"/>
        <v>86</v>
      </c>
      <c r="C95" s="13" t="s">
        <v>83</v>
      </c>
      <c r="D95" s="6" t="s">
        <v>47</v>
      </c>
      <c r="E95" s="7">
        <v>1.5907499999999999</v>
      </c>
      <c r="F95" s="8">
        <v>4409.3</v>
      </c>
      <c r="G95" s="8">
        <f t="shared" si="5"/>
        <v>7014.09</v>
      </c>
      <c r="H95" s="8"/>
      <c r="I95" s="8"/>
      <c r="J95" s="8">
        <f t="shared" si="7"/>
        <v>4409.3</v>
      </c>
      <c r="K95" s="8">
        <f t="shared" si="8"/>
        <v>7014.09</v>
      </c>
    </row>
    <row r="96" spans="2:11" ht="16.5" x14ac:dyDescent="0.25">
      <c r="B96" s="4">
        <f t="shared" si="9"/>
        <v>87</v>
      </c>
      <c r="C96" s="9" t="s">
        <v>84</v>
      </c>
      <c r="D96" s="6" t="s">
        <v>11</v>
      </c>
      <c r="E96" s="7">
        <v>21.27</v>
      </c>
      <c r="F96" s="81">
        <v>80</v>
      </c>
      <c r="G96" s="8">
        <f t="shared" si="5"/>
        <v>1701.6</v>
      </c>
      <c r="H96" s="8"/>
      <c r="I96" s="8"/>
      <c r="J96" s="81">
        <f t="shared" si="7"/>
        <v>80</v>
      </c>
      <c r="K96" s="8">
        <f t="shared" si="8"/>
        <v>1701.6</v>
      </c>
    </row>
    <row r="97" spans="2:11" ht="16.5" x14ac:dyDescent="0.25">
      <c r="B97" s="4">
        <f t="shared" si="9"/>
        <v>88</v>
      </c>
      <c r="C97" s="9" t="s">
        <v>85</v>
      </c>
      <c r="D97" s="6" t="s">
        <v>11</v>
      </c>
      <c r="E97" s="7">
        <v>7.68</v>
      </c>
      <c r="F97" s="81">
        <v>80</v>
      </c>
      <c r="G97" s="8">
        <f t="shared" si="5"/>
        <v>614.4</v>
      </c>
      <c r="H97" s="8"/>
      <c r="I97" s="8"/>
      <c r="J97" s="81">
        <f t="shared" si="7"/>
        <v>80</v>
      </c>
      <c r="K97" s="8">
        <f t="shared" si="8"/>
        <v>614.4</v>
      </c>
    </row>
    <row r="98" spans="2:11" ht="16.5" x14ac:dyDescent="0.25">
      <c r="B98" s="4">
        <f t="shared" si="9"/>
        <v>89</v>
      </c>
      <c r="C98" s="9" t="s">
        <v>86</v>
      </c>
      <c r="D98" s="6" t="s">
        <v>11</v>
      </c>
      <c r="E98" s="7">
        <v>0.03</v>
      </c>
      <c r="F98" s="81">
        <v>240</v>
      </c>
      <c r="G98" s="8">
        <f t="shared" si="5"/>
        <v>7.2</v>
      </c>
      <c r="H98" s="8"/>
      <c r="I98" s="8"/>
      <c r="J98" s="81">
        <f t="shared" si="7"/>
        <v>240</v>
      </c>
      <c r="K98" s="8">
        <f t="shared" si="8"/>
        <v>7.2</v>
      </c>
    </row>
    <row r="99" spans="2:11" ht="16.5" x14ac:dyDescent="0.25">
      <c r="B99" s="4">
        <f t="shared" si="9"/>
        <v>90</v>
      </c>
      <c r="C99" s="9" t="s">
        <v>87</v>
      </c>
      <c r="D99" s="6" t="s">
        <v>11</v>
      </c>
      <c r="E99" s="7">
        <v>0.03</v>
      </c>
      <c r="F99" s="81">
        <v>240</v>
      </c>
      <c r="G99" s="8">
        <f t="shared" si="5"/>
        <v>7.2</v>
      </c>
      <c r="H99" s="8"/>
      <c r="I99" s="8"/>
      <c r="J99" s="81">
        <f t="shared" si="7"/>
        <v>240</v>
      </c>
      <c r="K99" s="8">
        <f t="shared" si="8"/>
        <v>7.2</v>
      </c>
    </row>
    <row r="100" spans="2:11" ht="16.5" x14ac:dyDescent="0.25">
      <c r="B100" s="4">
        <f t="shared" si="9"/>
        <v>91</v>
      </c>
      <c r="C100" s="9" t="s">
        <v>88</v>
      </c>
      <c r="D100" s="6" t="s">
        <v>11</v>
      </c>
      <c r="E100" s="7">
        <v>0.28000000000000003</v>
      </c>
      <c r="F100" s="81">
        <v>240</v>
      </c>
      <c r="G100" s="8">
        <f t="shared" si="5"/>
        <v>67.2</v>
      </c>
      <c r="H100" s="8"/>
      <c r="I100" s="8"/>
      <c r="J100" s="81">
        <f t="shared" si="7"/>
        <v>240</v>
      </c>
      <c r="K100" s="8">
        <f t="shared" si="8"/>
        <v>67.2</v>
      </c>
    </row>
    <row r="101" spans="2:11" ht="16.5" x14ac:dyDescent="0.25">
      <c r="B101" s="4">
        <f t="shared" si="9"/>
        <v>92</v>
      </c>
      <c r="C101" s="9" t="s">
        <v>89</v>
      </c>
      <c r="D101" s="6" t="s">
        <v>11</v>
      </c>
      <c r="E101" s="7">
        <v>3.21</v>
      </c>
      <c r="F101" s="81">
        <v>80</v>
      </c>
      <c r="G101" s="8">
        <f t="shared" si="5"/>
        <v>256.8</v>
      </c>
      <c r="H101" s="8"/>
      <c r="I101" s="8"/>
      <c r="J101" s="81">
        <f t="shared" si="7"/>
        <v>80</v>
      </c>
      <c r="K101" s="8">
        <f t="shared" si="8"/>
        <v>256.8</v>
      </c>
    </row>
    <row r="102" spans="2:11" ht="16.5" x14ac:dyDescent="0.25">
      <c r="B102" s="4">
        <f t="shared" si="9"/>
        <v>93</v>
      </c>
      <c r="C102" s="9" t="s">
        <v>90</v>
      </c>
      <c r="D102" s="6" t="s">
        <v>11</v>
      </c>
      <c r="E102" s="7">
        <v>0.17</v>
      </c>
      <c r="F102" s="81">
        <v>80</v>
      </c>
      <c r="G102" s="8">
        <f t="shared" si="5"/>
        <v>13.6</v>
      </c>
      <c r="H102" s="8"/>
      <c r="I102" s="8"/>
      <c r="J102" s="81">
        <f t="shared" si="7"/>
        <v>80</v>
      </c>
      <c r="K102" s="8">
        <f t="shared" si="8"/>
        <v>13.6</v>
      </c>
    </row>
    <row r="103" spans="2:11" ht="16.5" x14ac:dyDescent="0.25">
      <c r="B103" s="4">
        <f t="shared" si="9"/>
        <v>94</v>
      </c>
      <c r="C103" s="15" t="s">
        <v>91</v>
      </c>
      <c r="D103" s="6" t="s">
        <v>11</v>
      </c>
      <c r="E103" s="7">
        <v>0.17</v>
      </c>
      <c r="F103" s="81">
        <v>160</v>
      </c>
      <c r="G103" s="8">
        <f t="shared" si="5"/>
        <v>27.2</v>
      </c>
      <c r="H103" s="8"/>
      <c r="I103" s="8"/>
      <c r="J103" s="81">
        <f t="shared" si="7"/>
        <v>160</v>
      </c>
      <c r="K103" s="8">
        <f t="shared" si="8"/>
        <v>27.2</v>
      </c>
    </row>
    <row r="104" spans="2:11" ht="16.5" x14ac:dyDescent="0.25">
      <c r="B104" s="4">
        <f t="shared" si="9"/>
        <v>95</v>
      </c>
      <c r="C104" s="5" t="s">
        <v>207</v>
      </c>
      <c r="D104" s="6" t="s">
        <v>11</v>
      </c>
      <c r="E104" s="7">
        <v>40.33</v>
      </c>
      <c r="F104" s="81">
        <v>80</v>
      </c>
      <c r="G104" s="8">
        <f t="shared" si="5"/>
        <v>3226.4</v>
      </c>
      <c r="H104" s="8"/>
      <c r="I104" s="8"/>
      <c r="J104" s="81">
        <f t="shared" si="7"/>
        <v>80</v>
      </c>
      <c r="K104" s="8">
        <f t="shared" si="8"/>
        <v>3226.4</v>
      </c>
    </row>
    <row r="105" spans="2:11" ht="16.5" x14ac:dyDescent="0.25">
      <c r="B105" s="4">
        <f t="shared" si="9"/>
        <v>96</v>
      </c>
      <c r="C105" s="5" t="s">
        <v>208</v>
      </c>
      <c r="D105" s="6" t="s">
        <v>11</v>
      </c>
      <c r="E105" s="7">
        <v>36.15</v>
      </c>
      <c r="F105" s="81">
        <v>80</v>
      </c>
      <c r="G105" s="8">
        <f t="shared" si="5"/>
        <v>2892</v>
      </c>
      <c r="H105" s="8"/>
      <c r="I105" s="8"/>
      <c r="J105" s="81">
        <f t="shared" si="7"/>
        <v>80</v>
      </c>
      <c r="K105" s="8">
        <f t="shared" si="8"/>
        <v>2892</v>
      </c>
    </row>
    <row r="106" spans="2:11" ht="32.1" customHeight="1" x14ac:dyDescent="0.25">
      <c r="B106" s="4">
        <f t="shared" si="9"/>
        <v>97</v>
      </c>
      <c r="C106" s="5" t="s">
        <v>92</v>
      </c>
      <c r="D106" s="6" t="s">
        <v>11</v>
      </c>
      <c r="E106" s="7">
        <v>24.75</v>
      </c>
      <c r="F106" s="81">
        <v>80</v>
      </c>
      <c r="G106" s="8">
        <f t="shared" si="5"/>
        <v>1980</v>
      </c>
      <c r="H106" s="8"/>
      <c r="I106" s="8"/>
      <c r="J106" s="81">
        <f t="shared" si="7"/>
        <v>80</v>
      </c>
      <c r="K106" s="8">
        <f t="shared" si="8"/>
        <v>1980</v>
      </c>
    </row>
    <row r="107" spans="2:11" ht="32.1" customHeight="1" x14ac:dyDescent="0.25">
      <c r="B107" s="428"/>
      <c r="C107" s="417" t="s">
        <v>93</v>
      </c>
      <c r="D107" s="418"/>
      <c r="E107" s="253"/>
      <c r="F107" s="288">
        <f>SUM(G$10:G$106)</f>
        <v>339397.51</v>
      </c>
      <c r="G107" s="289"/>
      <c r="H107" s="288">
        <f>SUM(I$10:I$106)</f>
        <v>91287.84</v>
      </c>
      <c r="I107" s="289"/>
      <c r="J107" s="288">
        <f>SUM(K$10:K$106)</f>
        <v>430685.35000000009</v>
      </c>
      <c r="K107" s="289"/>
    </row>
    <row r="108" spans="2:11" ht="9.75" customHeight="1" x14ac:dyDescent="0.25">
      <c r="B108" s="82"/>
      <c r="C108" s="252"/>
      <c r="D108" s="43"/>
      <c r="E108" s="43"/>
      <c r="F108" s="43"/>
      <c r="G108" s="43"/>
      <c r="H108" s="43"/>
      <c r="I108" s="43"/>
      <c r="J108" s="43"/>
      <c r="K108" s="43"/>
    </row>
    <row r="109" spans="2:11" ht="18" x14ac:dyDescent="0.25">
      <c r="B109" s="423" t="s">
        <v>94</v>
      </c>
      <c r="C109" s="420" t="s">
        <v>95</v>
      </c>
      <c r="D109" s="421"/>
      <c r="E109" s="421"/>
      <c r="F109" s="421"/>
      <c r="G109" s="421"/>
      <c r="H109" s="421"/>
      <c r="I109" s="421"/>
      <c r="J109" s="421"/>
      <c r="K109" s="422"/>
    </row>
    <row r="110" spans="2:11" ht="16.5" x14ac:dyDescent="0.25">
      <c r="B110" s="4">
        <f>B106+1</f>
        <v>98</v>
      </c>
      <c r="C110" s="17" t="s">
        <v>97</v>
      </c>
      <c r="D110" s="19" t="s">
        <v>96</v>
      </c>
      <c r="E110" s="7">
        <v>151.05000000000001</v>
      </c>
      <c r="F110" s="18"/>
      <c r="G110" s="8"/>
      <c r="H110" s="18">
        <v>0.5</v>
      </c>
      <c r="I110" s="8">
        <f>IF(E110="","",ROUND(H110*$E110,2))</f>
        <v>75.53</v>
      </c>
      <c r="J110" s="8">
        <f t="shared" ref="J110:J173" si="10">F110+H110</f>
        <v>0.5</v>
      </c>
      <c r="K110" s="8">
        <f>IF(E110="","",ROUND(J110*$E110,2))</f>
        <v>75.53</v>
      </c>
    </row>
    <row r="111" spans="2:11" ht="16.5" x14ac:dyDescent="0.25">
      <c r="B111" s="4">
        <f>B110+1</f>
        <v>99</v>
      </c>
      <c r="C111" s="17" t="s">
        <v>98</v>
      </c>
      <c r="D111" s="19" t="s">
        <v>96</v>
      </c>
      <c r="E111" s="7">
        <v>121.4</v>
      </c>
      <c r="F111" s="18"/>
      <c r="G111" s="8"/>
      <c r="H111" s="18">
        <v>0.5</v>
      </c>
      <c r="I111" s="8">
        <f t="shared" ref="I111:I174" si="11">IF(E111="","",ROUND(H111*$E111,2))</f>
        <v>60.7</v>
      </c>
      <c r="J111" s="8">
        <f t="shared" si="10"/>
        <v>0.5</v>
      </c>
      <c r="K111" s="8">
        <f t="shared" ref="K111:K174" si="12">IF(E111="","",ROUND(J111*$E111,2))</f>
        <v>60.7</v>
      </c>
    </row>
    <row r="112" spans="2:11" ht="16.5" x14ac:dyDescent="0.25">
      <c r="B112" s="4">
        <f t="shared" ref="B112:B175" si="13">B111+1</f>
        <v>100</v>
      </c>
      <c r="C112" s="17" t="s">
        <v>99</v>
      </c>
      <c r="D112" s="19" t="s">
        <v>96</v>
      </c>
      <c r="E112" s="7">
        <v>92.22</v>
      </c>
      <c r="F112" s="18"/>
      <c r="G112" s="8"/>
      <c r="H112" s="18">
        <v>0.5</v>
      </c>
      <c r="I112" s="8">
        <f t="shared" si="11"/>
        <v>46.11</v>
      </c>
      <c r="J112" s="8">
        <f t="shared" si="10"/>
        <v>0.5</v>
      </c>
      <c r="K112" s="8">
        <f t="shared" si="12"/>
        <v>46.11</v>
      </c>
    </row>
    <row r="113" spans="2:11" ht="16.5" x14ac:dyDescent="0.25">
      <c r="B113" s="4">
        <f t="shared" si="13"/>
        <v>101</v>
      </c>
      <c r="C113" s="17" t="s">
        <v>183</v>
      </c>
      <c r="D113" s="19" t="s">
        <v>96</v>
      </c>
      <c r="E113" s="7">
        <v>153.02000000000001</v>
      </c>
      <c r="F113" s="18"/>
      <c r="G113" s="8"/>
      <c r="H113" s="18">
        <v>0.5</v>
      </c>
      <c r="I113" s="8">
        <f t="shared" si="11"/>
        <v>76.510000000000005</v>
      </c>
      <c r="J113" s="8">
        <f t="shared" si="10"/>
        <v>0.5</v>
      </c>
      <c r="K113" s="8">
        <f t="shared" si="12"/>
        <v>76.510000000000005</v>
      </c>
    </row>
    <row r="114" spans="2:11" ht="33" x14ac:dyDescent="0.25">
      <c r="B114" s="4">
        <f t="shared" si="13"/>
        <v>102</v>
      </c>
      <c r="C114" s="17" t="s">
        <v>100</v>
      </c>
      <c r="D114" s="19" t="s">
        <v>96</v>
      </c>
      <c r="E114" s="7">
        <v>298.52</v>
      </c>
      <c r="F114" s="18"/>
      <c r="G114" s="8"/>
      <c r="H114" s="18">
        <v>0.5</v>
      </c>
      <c r="I114" s="8">
        <f t="shared" si="11"/>
        <v>149.26</v>
      </c>
      <c r="J114" s="8">
        <f t="shared" si="10"/>
        <v>0.5</v>
      </c>
      <c r="K114" s="8">
        <f t="shared" si="12"/>
        <v>149.26</v>
      </c>
    </row>
    <row r="115" spans="2:11" ht="33" x14ac:dyDescent="0.25">
      <c r="B115" s="4">
        <f t="shared" si="13"/>
        <v>103</v>
      </c>
      <c r="C115" s="17" t="s">
        <v>101</v>
      </c>
      <c r="D115" s="19" t="s">
        <v>96</v>
      </c>
      <c r="E115" s="7">
        <v>173.35</v>
      </c>
      <c r="F115" s="18"/>
      <c r="G115" s="8"/>
      <c r="H115" s="18">
        <v>0.5</v>
      </c>
      <c r="I115" s="8">
        <f t="shared" si="11"/>
        <v>86.68</v>
      </c>
      <c r="J115" s="8">
        <f t="shared" si="10"/>
        <v>0.5</v>
      </c>
      <c r="K115" s="8">
        <f t="shared" si="12"/>
        <v>86.68</v>
      </c>
    </row>
    <row r="116" spans="2:11" ht="33" x14ac:dyDescent="0.25">
      <c r="B116" s="4">
        <f t="shared" si="13"/>
        <v>104</v>
      </c>
      <c r="C116" s="17" t="s">
        <v>184</v>
      </c>
      <c r="D116" s="19" t="s">
        <v>96</v>
      </c>
      <c r="E116" s="7">
        <v>140.36000000000001</v>
      </c>
      <c r="F116" s="18">
        <v>18</v>
      </c>
      <c r="G116" s="8">
        <f>IF(E116="","",ROUND(F116*$E116,2))</f>
        <v>2526.48</v>
      </c>
      <c r="H116" s="18">
        <v>3</v>
      </c>
      <c r="I116" s="8">
        <f t="shared" si="11"/>
        <v>421.08</v>
      </c>
      <c r="J116" s="8">
        <f t="shared" si="10"/>
        <v>21</v>
      </c>
      <c r="K116" s="8">
        <f t="shared" si="12"/>
        <v>2947.56</v>
      </c>
    </row>
    <row r="117" spans="2:11" ht="33" x14ac:dyDescent="0.25">
      <c r="B117" s="4">
        <f t="shared" si="13"/>
        <v>105</v>
      </c>
      <c r="C117" s="17" t="s">
        <v>185</v>
      </c>
      <c r="D117" s="19" t="s">
        <v>96</v>
      </c>
      <c r="E117" s="7">
        <v>209.42</v>
      </c>
      <c r="F117" s="18"/>
      <c r="G117" s="8"/>
      <c r="H117" s="18">
        <v>3.5</v>
      </c>
      <c r="I117" s="8">
        <f t="shared" si="11"/>
        <v>732.97</v>
      </c>
      <c r="J117" s="8">
        <f t="shared" si="10"/>
        <v>3.5</v>
      </c>
      <c r="K117" s="8">
        <f t="shared" si="12"/>
        <v>732.97</v>
      </c>
    </row>
    <row r="118" spans="2:11" ht="16.5" x14ac:dyDescent="0.25">
      <c r="B118" s="4">
        <f t="shared" si="13"/>
        <v>106</v>
      </c>
      <c r="C118" s="17" t="s">
        <v>187</v>
      </c>
      <c r="D118" s="19" t="s">
        <v>11</v>
      </c>
      <c r="E118" s="7">
        <v>18.309999999999999</v>
      </c>
      <c r="F118" s="80">
        <v>444</v>
      </c>
      <c r="G118" s="8">
        <f>IF(E118="","",ROUND(F118*$E118,2))</f>
        <v>8129.64</v>
      </c>
      <c r="H118" s="80">
        <v>150</v>
      </c>
      <c r="I118" s="8">
        <f t="shared" si="11"/>
        <v>2746.5</v>
      </c>
      <c r="J118" s="81">
        <f t="shared" si="10"/>
        <v>594</v>
      </c>
      <c r="K118" s="8">
        <f t="shared" si="12"/>
        <v>10876.14</v>
      </c>
    </row>
    <row r="119" spans="2:11" ht="16.5" x14ac:dyDescent="0.25">
      <c r="B119" s="4">
        <f t="shared" si="13"/>
        <v>107</v>
      </c>
      <c r="C119" s="17" t="s">
        <v>188</v>
      </c>
      <c r="D119" s="19" t="s">
        <v>11</v>
      </c>
      <c r="E119" s="7">
        <v>32.46</v>
      </c>
      <c r="F119" s="80"/>
      <c r="G119" s="8"/>
      <c r="H119" s="80">
        <v>1</v>
      </c>
      <c r="I119" s="8">
        <f t="shared" si="11"/>
        <v>32.46</v>
      </c>
      <c r="J119" s="81">
        <f t="shared" si="10"/>
        <v>1</v>
      </c>
      <c r="K119" s="8">
        <f t="shared" si="12"/>
        <v>32.46</v>
      </c>
    </row>
    <row r="120" spans="2:11" ht="16.5" x14ac:dyDescent="0.25">
      <c r="B120" s="4">
        <f t="shared" si="13"/>
        <v>108</v>
      </c>
      <c r="C120" s="17" t="s">
        <v>102</v>
      </c>
      <c r="D120" s="19" t="s">
        <v>11</v>
      </c>
      <c r="E120" s="7">
        <v>59.07</v>
      </c>
      <c r="F120" s="80"/>
      <c r="G120" s="8"/>
      <c r="H120" s="80">
        <v>1</v>
      </c>
      <c r="I120" s="8">
        <f t="shared" si="11"/>
        <v>59.07</v>
      </c>
      <c r="J120" s="81">
        <f t="shared" si="10"/>
        <v>1</v>
      </c>
      <c r="K120" s="8">
        <f t="shared" si="12"/>
        <v>59.07</v>
      </c>
    </row>
    <row r="121" spans="2:11" ht="16.5" x14ac:dyDescent="0.25">
      <c r="B121" s="4">
        <f t="shared" si="13"/>
        <v>109</v>
      </c>
      <c r="C121" s="17" t="s">
        <v>103</v>
      </c>
      <c r="D121" s="19" t="s">
        <v>11</v>
      </c>
      <c r="E121" s="7">
        <v>33.89</v>
      </c>
      <c r="F121" s="80">
        <v>314</v>
      </c>
      <c r="G121" s="8">
        <f t="shared" ref="G121:G127" si="14">IF(E121="","",ROUND(F121*$E121,2))</f>
        <v>10641.46</v>
      </c>
      <c r="H121" s="80">
        <v>98</v>
      </c>
      <c r="I121" s="8">
        <f t="shared" si="11"/>
        <v>3321.22</v>
      </c>
      <c r="J121" s="81">
        <f t="shared" si="10"/>
        <v>412</v>
      </c>
      <c r="K121" s="8">
        <f t="shared" si="12"/>
        <v>13962.68</v>
      </c>
    </row>
    <row r="122" spans="2:11" ht="16.5" x14ac:dyDescent="0.25">
      <c r="B122" s="4">
        <f t="shared" si="13"/>
        <v>110</v>
      </c>
      <c r="C122" s="17" t="s">
        <v>104</v>
      </c>
      <c r="D122" s="19" t="s">
        <v>11</v>
      </c>
      <c r="E122" s="7">
        <v>50.92</v>
      </c>
      <c r="F122" s="80">
        <v>8</v>
      </c>
      <c r="G122" s="8">
        <f t="shared" si="14"/>
        <v>407.36</v>
      </c>
      <c r="H122" s="80">
        <v>2</v>
      </c>
      <c r="I122" s="8">
        <f t="shared" si="11"/>
        <v>101.84</v>
      </c>
      <c r="J122" s="81">
        <f t="shared" si="10"/>
        <v>10</v>
      </c>
      <c r="K122" s="8">
        <f t="shared" si="12"/>
        <v>509.2</v>
      </c>
    </row>
    <row r="123" spans="2:11" ht="16.5" x14ac:dyDescent="0.25">
      <c r="B123" s="4">
        <f t="shared" si="13"/>
        <v>111</v>
      </c>
      <c r="C123" s="9" t="s">
        <v>105</v>
      </c>
      <c r="D123" s="19" t="s">
        <v>11</v>
      </c>
      <c r="E123" s="7">
        <v>9.1300000000000008</v>
      </c>
      <c r="F123" s="80">
        <v>122</v>
      </c>
      <c r="G123" s="8">
        <f t="shared" si="14"/>
        <v>1113.8599999999999</v>
      </c>
      <c r="H123" s="80">
        <v>50</v>
      </c>
      <c r="I123" s="8">
        <f t="shared" si="11"/>
        <v>456.5</v>
      </c>
      <c r="J123" s="81">
        <f t="shared" si="10"/>
        <v>172</v>
      </c>
      <c r="K123" s="8">
        <f t="shared" si="12"/>
        <v>1570.36</v>
      </c>
    </row>
    <row r="124" spans="2:11" ht="33" x14ac:dyDescent="0.25">
      <c r="B124" s="4">
        <f t="shared" si="13"/>
        <v>112</v>
      </c>
      <c r="C124" s="20" t="s">
        <v>106</v>
      </c>
      <c r="D124" s="19" t="s">
        <v>11</v>
      </c>
      <c r="E124" s="7">
        <v>16.920000000000002</v>
      </c>
      <c r="F124" s="80">
        <v>10</v>
      </c>
      <c r="G124" s="8">
        <f t="shared" si="14"/>
        <v>169.2</v>
      </c>
      <c r="H124" s="80">
        <v>1</v>
      </c>
      <c r="I124" s="8">
        <f t="shared" si="11"/>
        <v>16.920000000000002</v>
      </c>
      <c r="J124" s="81">
        <f t="shared" si="10"/>
        <v>11</v>
      </c>
      <c r="K124" s="8">
        <f t="shared" si="12"/>
        <v>186.12</v>
      </c>
    </row>
    <row r="125" spans="2:11" ht="33" x14ac:dyDescent="0.25">
      <c r="B125" s="4">
        <f t="shared" si="13"/>
        <v>113</v>
      </c>
      <c r="C125" s="20" t="s">
        <v>107</v>
      </c>
      <c r="D125" s="19" t="s">
        <v>11</v>
      </c>
      <c r="E125" s="7">
        <v>16.72</v>
      </c>
      <c r="F125" s="80">
        <v>29</v>
      </c>
      <c r="G125" s="8">
        <f t="shared" si="14"/>
        <v>484.88</v>
      </c>
      <c r="H125" s="80">
        <v>1</v>
      </c>
      <c r="I125" s="8">
        <f t="shared" si="11"/>
        <v>16.72</v>
      </c>
      <c r="J125" s="81">
        <f t="shared" si="10"/>
        <v>30</v>
      </c>
      <c r="K125" s="8">
        <f t="shared" si="12"/>
        <v>501.6</v>
      </c>
    </row>
    <row r="126" spans="2:11" ht="33" x14ac:dyDescent="0.25">
      <c r="B126" s="4">
        <f t="shared" si="13"/>
        <v>114</v>
      </c>
      <c r="C126" s="20" t="s">
        <v>108</v>
      </c>
      <c r="D126" s="19" t="s">
        <v>11</v>
      </c>
      <c r="E126" s="7">
        <v>21.96</v>
      </c>
      <c r="F126" s="80">
        <v>82</v>
      </c>
      <c r="G126" s="8">
        <f t="shared" si="14"/>
        <v>1800.72</v>
      </c>
      <c r="H126" s="80">
        <v>45</v>
      </c>
      <c r="I126" s="8">
        <f t="shared" si="11"/>
        <v>988.2</v>
      </c>
      <c r="J126" s="81">
        <f t="shared" si="10"/>
        <v>127</v>
      </c>
      <c r="K126" s="8">
        <f t="shared" si="12"/>
        <v>2788.92</v>
      </c>
    </row>
    <row r="127" spans="2:11" ht="33" x14ac:dyDescent="0.25">
      <c r="B127" s="4">
        <f t="shared" si="13"/>
        <v>115</v>
      </c>
      <c r="C127" s="20" t="s">
        <v>109</v>
      </c>
      <c r="D127" s="19" t="s">
        <v>11</v>
      </c>
      <c r="E127" s="7">
        <v>17.920000000000002</v>
      </c>
      <c r="F127" s="80">
        <v>1</v>
      </c>
      <c r="G127" s="8">
        <f t="shared" si="14"/>
        <v>17.920000000000002</v>
      </c>
      <c r="H127" s="80">
        <v>1</v>
      </c>
      <c r="I127" s="8">
        <f t="shared" si="11"/>
        <v>17.920000000000002</v>
      </c>
      <c r="J127" s="81">
        <f t="shared" si="10"/>
        <v>2</v>
      </c>
      <c r="K127" s="8">
        <f t="shared" si="12"/>
        <v>35.840000000000003</v>
      </c>
    </row>
    <row r="128" spans="2:11" ht="33" x14ac:dyDescent="0.25">
      <c r="B128" s="4">
        <f t="shared" si="13"/>
        <v>116</v>
      </c>
      <c r="C128" s="20" t="s">
        <v>110</v>
      </c>
      <c r="D128" s="19" t="s">
        <v>11</v>
      </c>
      <c r="E128" s="7">
        <v>21.27</v>
      </c>
      <c r="F128" s="80"/>
      <c r="G128" s="8"/>
      <c r="H128" s="80">
        <v>1</v>
      </c>
      <c r="I128" s="8">
        <f t="shared" si="11"/>
        <v>21.27</v>
      </c>
      <c r="J128" s="81">
        <f t="shared" si="10"/>
        <v>1</v>
      </c>
      <c r="K128" s="8">
        <f t="shared" si="12"/>
        <v>21.27</v>
      </c>
    </row>
    <row r="129" spans="2:11" ht="33" x14ac:dyDescent="0.25">
      <c r="B129" s="4">
        <f t="shared" si="13"/>
        <v>117</v>
      </c>
      <c r="C129" s="20" t="s">
        <v>111</v>
      </c>
      <c r="D129" s="19" t="s">
        <v>11</v>
      </c>
      <c r="E129" s="7">
        <v>16.809999999999999</v>
      </c>
      <c r="F129" s="80"/>
      <c r="G129" s="8"/>
      <c r="H129" s="80">
        <v>1</v>
      </c>
      <c r="I129" s="8">
        <f t="shared" si="11"/>
        <v>16.809999999999999</v>
      </c>
      <c r="J129" s="81">
        <f t="shared" si="10"/>
        <v>1</v>
      </c>
      <c r="K129" s="8">
        <f t="shared" si="12"/>
        <v>16.809999999999999</v>
      </c>
    </row>
    <row r="130" spans="2:11" ht="33" x14ac:dyDescent="0.25">
      <c r="B130" s="4">
        <f t="shared" si="13"/>
        <v>118</v>
      </c>
      <c r="C130" s="20" t="s">
        <v>112</v>
      </c>
      <c r="D130" s="19" t="s">
        <v>11</v>
      </c>
      <c r="E130" s="7">
        <v>16.47</v>
      </c>
      <c r="F130" s="80">
        <v>1</v>
      </c>
      <c r="G130" s="8">
        <f>IF(E130="","",ROUND(F130*$E130,2))</f>
        <v>16.47</v>
      </c>
      <c r="H130" s="80">
        <v>1</v>
      </c>
      <c r="I130" s="8">
        <f t="shared" si="11"/>
        <v>16.47</v>
      </c>
      <c r="J130" s="81">
        <f t="shared" si="10"/>
        <v>2</v>
      </c>
      <c r="K130" s="8">
        <f t="shared" si="12"/>
        <v>32.94</v>
      </c>
    </row>
    <row r="131" spans="2:11" ht="33" x14ac:dyDescent="0.25">
      <c r="B131" s="4">
        <f t="shared" si="13"/>
        <v>119</v>
      </c>
      <c r="C131" s="20" t="s">
        <v>113</v>
      </c>
      <c r="D131" s="19" t="s">
        <v>11</v>
      </c>
      <c r="E131" s="7">
        <v>19.899999999999999</v>
      </c>
      <c r="F131" s="80"/>
      <c r="G131" s="8"/>
      <c r="H131" s="80">
        <v>1</v>
      </c>
      <c r="I131" s="8">
        <f t="shared" si="11"/>
        <v>19.899999999999999</v>
      </c>
      <c r="J131" s="81">
        <f t="shared" si="10"/>
        <v>1</v>
      </c>
      <c r="K131" s="8">
        <f t="shared" si="12"/>
        <v>19.899999999999999</v>
      </c>
    </row>
    <row r="132" spans="2:11" ht="16.5" x14ac:dyDescent="0.25">
      <c r="B132" s="4">
        <f t="shared" si="13"/>
        <v>120</v>
      </c>
      <c r="C132" s="9" t="s">
        <v>114</v>
      </c>
      <c r="D132" s="19" t="s">
        <v>11</v>
      </c>
      <c r="E132" s="7">
        <v>9.9600000000000009</v>
      </c>
      <c r="F132" s="80">
        <v>157</v>
      </c>
      <c r="G132" s="8">
        <f t="shared" ref="G132:G139" si="15">IF(E132="","",ROUND(F132*$E132,2))</f>
        <v>1563.72</v>
      </c>
      <c r="H132" s="80">
        <v>85</v>
      </c>
      <c r="I132" s="8">
        <f t="shared" si="11"/>
        <v>846.6</v>
      </c>
      <c r="J132" s="81">
        <f t="shared" si="10"/>
        <v>242</v>
      </c>
      <c r="K132" s="8">
        <f t="shared" si="12"/>
        <v>2410.3200000000002</v>
      </c>
    </row>
    <row r="133" spans="2:11" ht="16.5" x14ac:dyDescent="0.25">
      <c r="B133" s="4">
        <f t="shared" si="13"/>
        <v>121</v>
      </c>
      <c r="C133" s="9" t="s">
        <v>115</v>
      </c>
      <c r="D133" s="19" t="s">
        <v>11</v>
      </c>
      <c r="E133" s="7">
        <v>13.04</v>
      </c>
      <c r="F133" s="80">
        <v>20</v>
      </c>
      <c r="G133" s="8">
        <f t="shared" si="15"/>
        <v>260.8</v>
      </c>
      <c r="H133" s="80">
        <v>22</v>
      </c>
      <c r="I133" s="8">
        <f t="shared" si="11"/>
        <v>286.88</v>
      </c>
      <c r="J133" s="81">
        <f t="shared" si="10"/>
        <v>42</v>
      </c>
      <c r="K133" s="8">
        <f t="shared" si="12"/>
        <v>547.67999999999995</v>
      </c>
    </row>
    <row r="134" spans="2:11" ht="16.5" x14ac:dyDescent="0.25">
      <c r="B134" s="4">
        <f t="shared" si="13"/>
        <v>122</v>
      </c>
      <c r="C134" s="9" t="s">
        <v>116</v>
      </c>
      <c r="D134" s="19" t="s">
        <v>11</v>
      </c>
      <c r="E134" s="7">
        <v>19.440000000000001</v>
      </c>
      <c r="F134" s="80">
        <v>19</v>
      </c>
      <c r="G134" s="8">
        <f t="shared" si="15"/>
        <v>369.36</v>
      </c>
      <c r="H134" s="80">
        <v>1</v>
      </c>
      <c r="I134" s="8">
        <f t="shared" si="11"/>
        <v>19.440000000000001</v>
      </c>
      <c r="J134" s="81">
        <f t="shared" si="10"/>
        <v>20</v>
      </c>
      <c r="K134" s="8">
        <f t="shared" si="12"/>
        <v>388.8</v>
      </c>
    </row>
    <row r="135" spans="2:11" ht="33" x14ac:dyDescent="0.25">
      <c r="B135" s="4">
        <f t="shared" si="13"/>
        <v>123</v>
      </c>
      <c r="C135" s="9" t="s">
        <v>117</v>
      </c>
      <c r="D135" s="19" t="s">
        <v>11</v>
      </c>
      <c r="E135" s="7">
        <v>26.56</v>
      </c>
      <c r="F135" s="80">
        <v>119</v>
      </c>
      <c r="G135" s="8">
        <f t="shared" si="15"/>
        <v>3160.64</v>
      </c>
      <c r="H135" s="80"/>
      <c r="I135" s="8"/>
      <c r="J135" s="81">
        <f t="shared" si="10"/>
        <v>119</v>
      </c>
      <c r="K135" s="8">
        <f t="shared" si="12"/>
        <v>3160.64</v>
      </c>
    </row>
    <row r="136" spans="2:11" ht="33" x14ac:dyDescent="0.25">
      <c r="B136" s="4">
        <f t="shared" si="13"/>
        <v>124</v>
      </c>
      <c r="C136" s="9" t="s">
        <v>118</v>
      </c>
      <c r="D136" s="19" t="s">
        <v>11</v>
      </c>
      <c r="E136" s="7">
        <v>34.21</v>
      </c>
      <c r="F136" s="80">
        <v>26</v>
      </c>
      <c r="G136" s="8">
        <f t="shared" si="15"/>
        <v>889.46</v>
      </c>
      <c r="H136" s="80"/>
      <c r="I136" s="8"/>
      <c r="J136" s="81">
        <f t="shared" si="10"/>
        <v>26</v>
      </c>
      <c r="K136" s="8">
        <f t="shared" si="12"/>
        <v>889.46</v>
      </c>
    </row>
    <row r="137" spans="2:11" ht="16.5" x14ac:dyDescent="0.25">
      <c r="B137" s="4">
        <f t="shared" si="13"/>
        <v>125</v>
      </c>
      <c r="C137" s="20" t="s">
        <v>119</v>
      </c>
      <c r="D137" s="19" t="s">
        <v>11</v>
      </c>
      <c r="E137" s="7">
        <v>14.7</v>
      </c>
      <c r="F137" s="80">
        <v>2</v>
      </c>
      <c r="G137" s="8">
        <f t="shared" si="15"/>
        <v>29.4</v>
      </c>
      <c r="H137" s="80">
        <v>1</v>
      </c>
      <c r="I137" s="8">
        <f t="shared" si="11"/>
        <v>14.7</v>
      </c>
      <c r="J137" s="81">
        <f t="shared" si="10"/>
        <v>3</v>
      </c>
      <c r="K137" s="8">
        <f t="shared" si="12"/>
        <v>44.1</v>
      </c>
    </row>
    <row r="138" spans="2:11" ht="16.5" x14ac:dyDescent="0.25">
      <c r="B138" s="4">
        <f t="shared" si="13"/>
        <v>126</v>
      </c>
      <c r="C138" s="20" t="s">
        <v>120</v>
      </c>
      <c r="D138" s="19" t="s">
        <v>11</v>
      </c>
      <c r="E138" s="7">
        <v>16.59</v>
      </c>
      <c r="F138" s="80"/>
      <c r="G138" s="8">
        <f t="shared" si="15"/>
        <v>0</v>
      </c>
      <c r="H138" s="80">
        <v>1</v>
      </c>
      <c r="I138" s="8">
        <f t="shared" si="11"/>
        <v>16.59</v>
      </c>
      <c r="J138" s="81">
        <f t="shared" si="10"/>
        <v>1</v>
      </c>
      <c r="K138" s="8">
        <f t="shared" si="12"/>
        <v>16.59</v>
      </c>
    </row>
    <row r="139" spans="2:11" ht="16.5" x14ac:dyDescent="0.25">
      <c r="B139" s="4">
        <f t="shared" si="13"/>
        <v>127</v>
      </c>
      <c r="C139" s="20" t="s">
        <v>121</v>
      </c>
      <c r="D139" s="19" t="s">
        <v>11</v>
      </c>
      <c r="E139" s="7">
        <v>19.91</v>
      </c>
      <c r="F139" s="80">
        <v>16</v>
      </c>
      <c r="G139" s="8">
        <f t="shared" si="15"/>
        <v>318.56</v>
      </c>
      <c r="H139" s="80">
        <v>8</v>
      </c>
      <c r="I139" s="8">
        <f t="shared" si="11"/>
        <v>159.28</v>
      </c>
      <c r="J139" s="81">
        <f t="shared" si="10"/>
        <v>24</v>
      </c>
      <c r="K139" s="8">
        <f t="shared" si="12"/>
        <v>477.84</v>
      </c>
    </row>
    <row r="140" spans="2:11" ht="16.5" x14ac:dyDescent="0.25">
      <c r="B140" s="4">
        <f t="shared" si="13"/>
        <v>128</v>
      </c>
      <c r="C140" s="20" t="s">
        <v>122</v>
      </c>
      <c r="D140" s="19" t="s">
        <v>11</v>
      </c>
      <c r="E140" s="7">
        <v>18.96</v>
      </c>
      <c r="F140" s="80"/>
      <c r="G140" s="8"/>
      <c r="H140" s="80">
        <v>1</v>
      </c>
      <c r="I140" s="8">
        <f t="shared" si="11"/>
        <v>18.96</v>
      </c>
      <c r="J140" s="81">
        <f t="shared" si="10"/>
        <v>1</v>
      </c>
      <c r="K140" s="8">
        <f t="shared" si="12"/>
        <v>18.96</v>
      </c>
    </row>
    <row r="141" spans="2:11" ht="16.5" x14ac:dyDescent="0.25">
      <c r="B141" s="4">
        <f t="shared" si="13"/>
        <v>129</v>
      </c>
      <c r="C141" s="20" t="s">
        <v>123</v>
      </c>
      <c r="D141" s="19" t="s">
        <v>11</v>
      </c>
      <c r="E141" s="7">
        <v>18.96</v>
      </c>
      <c r="F141" s="80"/>
      <c r="G141" s="8"/>
      <c r="H141" s="80">
        <v>1</v>
      </c>
      <c r="I141" s="8">
        <f t="shared" si="11"/>
        <v>18.96</v>
      </c>
      <c r="J141" s="81">
        <f t="shared" si="10"/>
        <v>1</v>
      </c>
      <c r="K141" s="8">
        <f t="shared" si="12"/>
        <v>18.96</v>
      </c>
    </row>
    <row r="142" spans="2:11" ht="16.5" x14ac:dyDescent="0.25">
      <c r="B142" s="4">
        <f t="shared" si="13"/>
        <v>130</v>
      </c>
      <c r="C142" s="20" t="s">
        <v>124</v>
      </c>
      <c r="D142" s="19" t="s">
        <v>11</v>
      </c>
      <c r="E142" s="7">
        <v>22.99</v>
      </c>
      <c r="F142" s="80"/>
      <c r="G142" s="8"/>
      <c r="H142" s="80">
        <v>1</v>
      </c>
      <c r="I142" s="8">
        <f t="shared" si="11"/>
        <v>22.99</v>
      </c>
      <c r="J142" s="81">
        <f t="shared" si="10"/>
        <v>1</v>
      </c>
      <c r="K142" s="8">
        <f t="shared" si="12"/>
        <v>22.99</v>
      </c>
    </row>
    <row r="143" spans="2:11" ht="16.5" x14ac:dyDescent="0.25">
      <c r="B143" s="4">
        <f t="shared" si="13"/>
        <v>131</v>
      </c>
      <c r="C143" s="20" t="s">
        <v>125</v>
      </c>
      <c r="D143" s="19" t="s">
        <v>11</v>
      </c>
      <c r="E143" s="7">
        <v>35.08</v>
      </c>
      <c r="F143" s="80"/>
      <c r="G143" s="8"/>
      <c r="H143" s="80">
        <v>1</v>
      </c>
      <c r="I143" s="8">
        <f t="shared" si="11"/>
        <v>35.08</v>
      </c>
      <c r="J143" s="81">
        <f t="shared" si="10"/>
        <v>1</v>
      </c>
      <c r="K143" s="8">
        <f t="shared" si="12"/>
        <v>35.08</v>
      </c>
    </row>
    <row r="144" spans="2:11" ht="16.5" x14ac:dyDescent="0.25">
      <c r="B144" s="4">
        <f t="shared" si="13"/>
        <v>132</v>
      </c>
      <c r="C144" s="21" t="s">
        <v>126</v>
      </c>
      <c r="D144" s="19" t="s">
        <v>11</v>
      </c>
      <c r="E144" s="7">
        <v>20.92</v>
      </c>
      <c r="F144" s="80">
        <v>269</v>
      </c>
      <c r="G144" s="8">
        <f t="shared" ref="G144:G147" si="16">IF(E144="","",ROUND(F144*$E144,2))</f>
        <v>5627.48</v>
      </c>
      <c r="H144" s="80">
        <v>77</v>
      </c>
      <c r="I144" s="8">
        <f t="shared" si="11"/>
        <v>1610.84</v>
      </c>
      <c r="J144" s="81">
        <f t="shared" si="10"/>
        <v>346</v>
      </c>
      <c r="K144" s="8">
        <f t="shared" si="12"/>
        <v>7238.32</v>
      </c>
    </row>
    <row r="145" spans="2:11" ht="16.5" x14ac:dyDescent="0.25">
      <c r="B145" s="4">
        <f t="shared" si="13"/>
        <v>133</v>
      </c>
      <c r="C145" s="21" t="s">
        <v>127</v>
      </c>
      <c r="D145" s="19" t="s">
        <v>11</v>
      </c>
      <c r="E145" s="7">
        <v>19.420000000000002</v>
      </c>
      <c r="F145" s="80">
        <v>12</v>
      </c>
      <c r="G145" s="8">
        <f t="shared" si="16"/>
        <v>233.04</v>
      </c>
      <c r="H145" s="80">
        <v>17</v>
      </c>
      <c r="I145" s="8">
        <f t="shared" si="11"/>
        <v>330.14</v>
      </c>
      <c r="J145" s="81">
        <f t="shared" si="10"/>
        <v>29</v>
      </c>
      <c r="K145" s="8">
        <f t="shared" si="12"/>
        <v>563.17999999999995</v>
      </c>
    </row>
    <row r="146" spans="2:11" ht="16.5" x14ac:dyDescent="0.25">
      <c r="B146" s="4">
        <f t="shared" si="13"/>
        <v>134</v>
      </c>
      <c r="C146" s="21" t="s">
        <v>128</v>
      </c>
      <c r="D146" s="19" t="s">
        <v>11</v>
      </c>
      <c r="E146" s="7">
        <v>23.16</v>
      </c>
      <c r="F146" s="80">
        <v>24</v>
      </c>
      <c r="G146" s="8">
        <f t="shared" si="16"/>
        <v>555.84</v>
      </c>
      <c r="H146" s="80">
        <v>24</v>
      </c>
      <c r="I146" s="8">
        <f t="shared" si="11"/>
        <v>555.84</v>
      </c>
      <c r="J146" s="81">
        <f t="shared" si="10"/>
        <v>48</v>
      </c>
      <c r="K146" s="8">
        <f t="shared" si="12"/>
        <v>1111.68</v>
      </c>
    </row>
    <row r="147" spans="2:11" ht="16.5" x14ac:dyDescent="0.25">
      <c r="B147" s="4">
        <f t="shared" si="13"/>
        <v>135</v>
      </c>
      <c r="C147" s="21" t="s">
        <v>129</v>
      </c>
      <c r="D147" s="19" t="s">
        <v>11</v>
      </c>
      <c r="E147" s="7">
        <v>33.61</v>
      </c>
      <c r="F147" s="80">
        <v>24</v>
      </c>
      <c r="G147" s="8">
        <f t="shared" si="16"/>
        <v>806.64</v>
      </c>
      <c r="H147" s="80">
        <v>6</v>
      </c>
      <c r="I147" s="8">
        <f t="shared" si="11"/>
        <v>201.66</v>
      </c>
      <c r="J147" s="81">
        <f t="shared" si="10"/>
        <v>30</v>
      </c>
      <c r="K147" s="8">
        <f t="shared" si="12"/>
        <v>1008.3</v>
      </c>
    </row>
    <row r="148" spans="2:11" ht="16.5" x14ac:dyDescent="0.25">
      <c r="B148" s="4">
        <f t="shared" si="13"/>
        <v>136</v>
      </c>
      <c r="C148" s="21" t="s">
        <v>130</v>
      </c>
      <c r="D148" s="19" t="s">
        <v>11</v>
      </c>
      <c r="E148" s="7">
        <v>29.88</v>
      </c>
      <c r="F148" s="80"/>
      <c r="G148" s="8"/>
      <c r="H148" s="80">
        <v>7</v>
      </c>
      <c r="I148" s="8">
        <f t="shared" si="11"/>
        <v>209.16</v>
      </c>
      <c r="J148" s="81">
        <f t="shared" si="10"/>
        <v>7</v>
      </c>
      <c r="K148" s="8">
        <f t="shared" si="12"/>
        <v>209.16</v>
      </c>
    </row>
    <row r="149" spans="2:11" ht="16.5" x14ac:dyDescent="0.25">
      <c r="B149" s="4">
        <f t="shared" si="13"/>
        <v>137</v>
      </c>
      <c r="C149" s="21" t="s">
        <v>131</v>
      </c>
      <c r="D149" s="19" t="s">
        <v>11</v>
      </c>
      <c r="E149" s="7">
        <v>35.11</v>
      </c>
      <c r="F149" s="80"/>
      <c r="G149" s="8"/>
      <c r="H149" s="80">
        <v>2</v>
      </c>
      <c r="I149" s="8">
        <f t="shared" si="11"/>
        <v>70.22</v>
      </c>
      <c r="J149" s="81">
        <f t="shared" si="10"/>
        <v>2</v>
      </c>
      <c r="K149" s="8">
        <f t="shared" si="12"/>
        <v>70.22</v>
      </c>
    </row>
    <row r="150" spans="2:11" ht="16.5" x14ac:dyDescent="0.25">
      <c r="B150" s="4">
        <f t="shared" si="13"/>
        <v>138</v>
      </c>
      <c r="C150" s="21" t="s">
        <v>132</v>
      </c>
      <c r="D150" s="19" t="s">
        <v>11</v>
      </c>
      <c r="E150" s="7">
        <v>38.1</v>
      </c>
      <c r="F150" s="80"/>
      <c r="G150" s="8"/>
      <c r="H150" s="80">
        <v>1</v>
      </c>
      <c r="I150" s="8">
        <f t="shared" si="11"/>
        <v>38.1</v>
      </c>
      <c r="J150" s="81">
        <f t="shared" si="10"/>
        <v>1</v>
      </c>
      <c r="K150" s="8">
        <f t="shared" si="12"/>
        <v>38.1</v>
      </c>
    </row>
    <row r="151" spans="2:11" ht="16.5" x14ac:dyDescent="0.25">
      <c r="B151" s="4">
        <f t="shared" si="13"/>
        <v>139</v>
      </c>
      <c r="C151" s="21" t="s">
        <v>133</v>
      </c>
      <c r="D151" s="19" t="s">
        <v>11</v>
      </c>
      <c r="E151" s="7">
        <v>39.590000000000003</v>
      </c>
      <c r="F151" s="80"/>
      <c r="G151" s="8"/>
      <c r="H151" s="80">
        <v>1</v>
      </c>
      <c r="I151" s="8">
        <f t="shared" si="11"/>
        <v>39.590000000000003</v>
      </c>
      <c r="J151" s="81">
        <f t="shared" si="10"/>
        <v>1</v>
      </c>
      <c r="K151" s="8">
        <f t="shared" si="12"/>
        <v>39.590000000000003</v>
      </c>
    </row>
    <row r="152" spans="2:11" ht="16.5" x14ac:dyDescent="0.25">
      <c r="B152" s="4">
        <f t="shared" si="13"/>
        <v>140</v>
      </c>
      <c r="C152" s="21" t="s">
        <v>134</v>
      </c>
      <c r="D152" s="19" t="s">
        <v>11</v>
      </c>
      <c r="E152" s="7">
        <v>20.170000000000002</v>
      </c>
      <c r="F152" s="80"/>
      <c r="G152" s="8"/>
      <c r="H152" s="80">
        <v>1</v>
      </c>
      <c r="I152" s="8">
        <f t="shared" si="11"/>
        <v>20.170000000000002</v>
      </c>
      <c r="J152" s="81">
        <f t="shared" si="10"/>
        <v>1</v>
      </c>
      <c r="K152" s="8">
        <f t="shared" si="12"/>
        <v>20.170000000000002</v>
      </c>
    </row>
    <row r="153" spans="2:11" ht="16.5" x14ac:dyDescent="0.25">
      <c r="B153" s="4">
        <f t="shared" si="13"/>
        <v>141</v>
      </c>
      <c r="C153" s="21" t="s">
        <v>135</v>
      </c>
      <c r="D153" s="19" t="s">
        <v>11</v>
      </c>
      <c r="E153" s="7">
        <v>20.170000000000002</v>
      </c>
      <c r="F153" s="80"/>
      <c r="G153" s="8"/>
      <c r="H153" s="80">
        <v>1</v>
      </c>
      <c r="I153" s="8">
        <f t="shared" si="11"/>
        <v>20.170000000000002</v>
      </c>
      <c r="J153" s="81">
        <f t="shared" si="10"/>
        <v>1</v>
      </c>
      <c r="K153" s="8">
        <f t="shared" si="12"/>
        <v>20.170000000000002</v>
      </c>
    </row>
    <row r="154" spans="2:11" ht="16.5" x14ac:dyDescent="0.25">
      <c r="B154" s="4">
        <f t="shared" si="13"/>
        <v>142</v>
      </c>
      <c r="C154" s="21" t="s">
        <v>136</v>
      </c>
      <c r="D154" s="19" t="s">
        <v>11</v>
      </c>
      <c r="E154" s="7">
        <v>20.92</v>
      </c>
      <c r="F154" s="80"/>
      <c r="G154" s="8"/>
      <c r="H154" s="80">
        <v>1</v>
      </c>
      <c r="I154" s="8">
        <f t="shared" si="11"/>
        <v>20.92</v>
      </c>
      <c r="J154" s="81">
        <f t="shared" si="10"/>
        <v>1</v>
      </c>
      <c r="K154" s="8">
        <f t="shared" si="12"/>
        <v>20.92</v>
      </c>
    </row>
    <row r="155" spans="2:11" ht="16.5" x14ac:dyDescent="0.25">
      <c r="B155" s="4">
        <f t="shared" si="13"/>
        <v>143</v>
      </c>
      <c r="C155" s="21" t="s">
        <v>137</v>
      </c>
      <c r="D155" s="19" t="s">
        <v>11</v>
      </c>
      <c r="E155" s="7">
        <v>77.400000000000006</v>
      </c>
      <c r="F155" s="80"/>
      <c r="G155" s="8"/>
      <c r="H155" s="80">
        <v>1</v>
      </c>
      <c r="I155" s="8">
        <f t="shared" si="11"/>
        <v>77.400000000000006</v>
      </c>
      <c r="J155" s="81">
        <f t="shared" si="10"/>
        <v>1</v>
      </c>
      <c r="K155" s="8">
        <f t="shared" si="12"/>
        <v>77.400000000000006</v>
      </c>
    </row>
    <row r="156" spans="2:11" ht="16.5" x14ac:dyDescent="0.25">
      <c r="B156" s="4">
        <f t="shared" si="13"/>
        <v>144</v>
      </c>
      <c r="C156" s="21" t="s">
        <v>138</v>
      </c>
      <c r="D156" s="19" t="s">
        <v>11</v>
      </c>
      <c r="E156" s="7">
        <v>23.16</v>
      </c>
      <c r="F156" s="80"/>
      <c r="G156" s="8"/>
      <c r="H156" s="80">
        <v>1</v>
      </c>
      <c r="I156" s="8">
        <f t="shared" si="11"/>
        <v>23.16</v>
      </c>
      <c r="J156" s="81">
        <f t="shared" si="10"/>
        <v>1</v>
      </c>
      <c r="K156" s="8">
        <f t="shared" si="12"/>
        <v>23.16</v>
      </c>
    </row>
    <row r="157" spans="2:11" ht="16.5" x14ac:dyDescent="0.25">
      <c r="B157" s="4">
        <f t="shared" si="13"/>
        <v>145</v>
      </c>
      <c r="C157" s="21" t="s">
        <v>139</v>
      </c>
      <c r="D157" s="19" t="s">
        <v>11</v>
      </c>
      <c r="E157" s="7">
        <v>101.84</v>
      </c>
      <c r="F157" s="80">
        <v>4</v>
      </c>
      <c r="G157" s="8">
        <f>IF(E157="","",ROUND(F157*$E157,2))</f>
        <v>407.36</v>
      </c>
      <c r="H157" s="80">
        <v>1</v>
      </c>
      <c r="I157" s="8">
        <f t="shared" si="11"/>
        <v>101.84</v>
      </c>
      <c r="J157" s="81">
        <f t="shared" si="10"/>
        <v>5</v>
      </c>
      <c r="K157" s="8">
        <f t="shared" si="12"/>
        <v>509.2</v>
      </c>
    </row>
    <row r="158" spans="2:11" ht="16.5" x14ac:dyDescent="0.25">
      <c r="B158" s="4">
        <f t="shared" si="13"/>
        <v>146</v>
      </c>
      <c r="C158" s="21" t="s">
        <v>140</v>
      </c>
      <c r="D158" s="19" t="s">
        <v>11</v>
      </c>
      <c r="E158" s="7">
        <v>31.37</v>
      </c>
      <c r="F158" s="18"/>
      <c r="G158" s="8"/>
      <c r="H158" s="80">
        <v>1</v>
      </c>
      <c r="I158" s="8">
        <f t="shared" si="11"/>
        <v>31.37</v>
      </c>
      <c r="J158" s="81">
        <f t="shared" si="10"/>
        <v>1</v>
      </c>
      <c r="K158" s="8">
        <f t="shared" si="12"/>
        <v>31.37</v>
      </c>
    </row>
    <row r="159" spans="2:11" ht="16.5" x14ac:dyDescent="0.25">
      <c r="B159" s="4">
        <f t="shared" si="13"/>
        <v>147</v>
      </c>
      <c r="C159" s="9" t="s">
        <v>141</v>
      </c>
      <c r="D159" s="19" t="s">
        <v>96</v>
      </c>
      <c r="E159" s="7">
        <v>378.17</v>
      </c>
      <c r="F159" s="18">
        <v>1</v>
      </c>
      <c r="G159" s="8">
        <f t="shared" ref="G159:G161" si="17">IF(E159="","",ROUND(F159*$E159,2))</f>
        <v>378.17</v>
      </c>
      <c r="H159" s="18">
        <v>6.5</v>
      </c>
      <c r="I159" s="8">
        <f t="shared" si="11"/>
        <v>2458.11</v>
      </c>
      <c r="J159" s="8">
        <f t="shared" si="10"/>
        <v>7.5</v>
      </c>
      <c r="K159" s="8">
        <f t="shared" si="12"/>
        <v>2836.28</v>
      </c>
    </row>
    <row r="160" spans="2:11" ht="16.5" x14ac:dyDescent="0.25">
      <c r="B160" s="4">
        <f t="shared" si="13"/>
        <v>148</v>
      </c>
      <c r="C160" s="9" t="s">
        <v>142</v>
      </c>
      <c r="D160" s="19" t="s">
        <v>96</v>
      </c>
      <c r="E160" s="7">
        <v>400.58</v>
      </c>
      <c r="F160" s="18">
        <v>18</v>
      </c>
      <c r="G160" s="8">
        <f t="shared" si="17"/>
        <v>7210.44</v>
      </c>
      <c r="H160" s="18"/>
      <c r="I160" s="8"/>
      <c r="J160" s="8">
        <f t="shared" si="10"/>
        <v>18</v>
      </c>
      <c r="K160" s="8">
        <f t="shared" si="12"/>
        <v>7210.44</v>
      </c>
    </row>
    <row r="161" spans="2:11" ht="16.5" x14ac:dyDescent="0.25">
      <c r="B161" s="4">
        <f t="shared" si="13"/>
        <v>149</v>
      </c>
      <c r="C161" s="9" t="s">
        <v>143</v>
      </c>
      <c r="D161" s="19" t="s">
        <v>96</v>
      </c>
      <c r="E161" s="7">
        <v>414.02</v>
      </c>
      <c r="F161" s="18">
        <v>54</v>
      </c>
      <c r="G161" s="8">
        <f t="shared" si="17"/>
        <v>22357.08</v>
      </c>
      <c r="H161" s="18"/>
      <c r="I161" s="8"/>
      <c r="J161" s="8">
        <f t="shared" si="10"/>
        <v>54</v>
      </c>
      <c r="K161" s="8">
        <f t="shared" si="12"/>
        <v>22357.08</v>
      </c>
    </row>
    <row r="162" spans="2:11" ht="16.5" x14ac:dyDescent="0.25">
      <c r="B162" s="4">
        <f t="shared" si="13"/>
        <v>150</v>
      </c>
      <c r="C162" s="9" t="s">
        <v>144</v>
      </c>
      <c r="D162" s="19" t="s">
        <v>96</v>
      </c>
      <c r="E162" s="7">
        <v>433.77</v>
      </c>
      <c r="F162" s="18"/>
      <c r="G162" s="8"/>
      <c r="H162" s="18">
        <v>19.5</v>
      </c>
      <c r="I162" s="8">
        <f t="shared" si="11"/>
        <v>8458.52</v>
      </c>
      <c r="J162" s="8">
        <f t="shared" si="10"/>
        <v>19.5</v>
      </c>
      <c r="K162" s="8">
        <f t="shared" si="12"/>
        <v>8458.52</v>
      </c>
    </row>
    <row r="163" spans="2:11" ht="16.5" x14ac:dyDescent="0.25">
      <c r="B163" s="4">
        <f t="shared" si="13"/>
        <v>151</v>
      </c>
      <c r="C163" s="9" t="s">
        <v>145</v>
      </c>
      <c r="D163" s="19" t="s">
        <v>96</v>
      </c>
      <c r="E163" s="7">
        <v>399.66</v>
      </c>
      <c r="F163" s="18">
        <v>6</v>
      </c>
      <c r="G163" s="8">
        <f t="shared" ref="G163:G176" si="18">IF(E163="","",ROUND(F163*$E163,2))</f>
        <v>2397.96</v>
      </c>
      <c r="H163" s="18"/>
      <c r="I163" s="8"/>
      <c r="J163" s="8">
        <f t="shared" si="10"/>
        <v>6</v>
      </c>
      <c r="K163" s="8">
        <f t="shared" si="12"/>
        <v>2397.96</v>
      </c>
    </row>
    <row r="164" spans="2:11" ht="32.1" customHeight="1" x14ac:dyDescent="0.25">
      <c r="B164" s="4">
        <f t="shared" si="13"/>
        <v>152</v>
      </c>
      <c r="C164" s="22" t="s">
        <v>189</v>
      </c>
      <c r="D164" s="6" t="s">
        <v>11</v>
      </c>
      <c r="E164" s="7">
        <v>21.88</v>
      </c>
      <c r="F164" s="80">
        <v>35</v>
      </c>
      <c r="G164" s="8">
        <f t="shared" si="18"/>
        <v>765.8</v>
      </c>
      <c r="H164" s="80">
        <v>3</v>
      </c>
      <c r="I164" s="8">
        <f t="shared" si="11"/>
        <v>65.64</v>
      </c>
      <c r="J164" s="81">
        <f t="shared" si="10"/>
        <v>38</v>
      </c>
      <c r="K164" s="8">
        <f t="shared" si="12"/>
        <v>831.44</v>
      </c>
    </row>
    <row r="165" spans="2:11" ht="16.5" x14ac:dyDescent="0.25">
      <c r="B165" s="4">
        <f t="shared" si="13"/>
        <v>153</v>
      </c>
      <c r="C165" s="22" t="s">
        <v>190</v>
      </c>
      <c r="D165" s="6" t="s">
        <v>11</v>
      </c>
      <c r="E165" s="7">
        <v>36.36</v>
      </c>
      <c r="F165" s="80">
        <v>1</v>
      </c>
      <c r="G165" s="8">
        <f t="shared" si="18"/>
        <v>36.36</v>
      </c>
      <c r="H165" s="80">
        <v>3</v>
      </c>
      <c r="I165" s="8">
        <f t="shared" si="11"/>
        <v>109.08</v>
      </c>
      <c r="J165" s="81">
        <f t="shared" si="10"/>
        <v>4</v>
      </c>
      <c r="K165" s="8">
        <f t="shared" si="12"/>
        <v>145.44</v>
      </c>
    </row>
    <row r="166" spans="2:11" ht="16.5" x14ac:dyDescent="0.25">
      <c r="B166" s="4">
        <f t="shared" si="13"/>
        <v>154</v>
      </c>
      <c r="C166" s="22" t="s">
        <v>146</v>
      </c>
      <c r="D166" s="6" t="s">
        <v>11</v>
      </c>
      <c r="E166" s="7">
        <v>45.45</v>
      </c>
      <c r="F166" s="80">
        <v>2</v>
      </c>
      <c r="G166" s="8">
        <f t="shared" si="18"/>
        <v>90.9</v>
      </c>
      <c r="H166" s="80">
        <v>2</v>
      </c>
      <c r="I166" s="8">
        <f t="shared" si="11"/>
        <v>90.9</v>
      </c>
      <c r="J166" s="81">
        <f t="shared" si="10"/>
        <v>4</v>
      </c>
      <c r="K166" s="8">
        <f t="shared" si="12"/>
        <v>181.8</v>
      </c>
    </row>
    <row r="167" spans="2:11" ht="16.5" x14ac:dyDescent="0.25">
      <c r="B167" s="4">
        <f t="shared" si="13"/>
        <v>155</v>
      </c>
      <c r="C167" s="9" t="s">
        <v>147</v>
      </c>
      <c r="D167" s="6" t="s">
        <v>11</v>
      </c>
      <c r="E167" s="7">
        <v>17.16</v>
      </c>
      <c r="F167" s="80">
        <v>13</v>
      </c>
      <c r="G167" s="8">
        <f t="shared" si="18"/>
        <v>223.08</v>
      </c>
      <c r="H167" s="80"/>
      <c r="I167" s="8"/>
      <c r="J167" s="81">
        <f t="shared" si="10"/>
        <v>13</v>
      </c>
      <c r="K167" s="8">
        <f t="shared" si="12"/>
        <v>223.08</v>
      </c>
    </row>
    <row r="168" spans="2:11" ht="32.1" customHeight="1" x14ac:dyDescent="0.25">
      <c r="B168" s="4">
        <f t="shared" si="13"/>
        <v>156</v>
      </c>
      <c r="C168" s="9" t="s">
        <v>148</v>
      </c>
      <c r="D168" s="6" t="s">
        <v>11</v>
      </c>
      <c r="E168" s="7">
        <v>76.23</v>
      </c>
      <c r="F168" s="80">
        <v>13</v>
      </c>
      <c r="G168" s="8">
        <f t="shared" si="18"/>
        <v>990.99</v>
      </c>
      <c r="H168" s="80"/>
      <c r="I168" s="8"/>
      <c r="J168" s="81">
        <f t="shared" si="10"/>
        <v>13</v>
      </c>
      <c r="K168" s="8">
        <f t="shared" si="12"/>
        <v>990.99</v>
      </c>
    </row>
    <row r="169" spans="2:11" ht="45" customHeight="1" x14ac:dyDescent="0.25">
      <c r="B169" s="4">
        <f t="shared" si="13"/>
        <v>157</v>
      </c>
      <c r="C169" s="9" t="s">
        <v>149</v>
      </c>
      <c r="D169" s="6" t="s">
        <v>11</v>
      </c>
      <c r="E169" s="7">
        <v>19.53</v>
      </c>
      <c r="F169" s="80">
        <v>110</v>
      </c>
      <c r="G169" s="8">
        <f t="shared" si="18"/>
        <v>2148.3000000000002</v>
      </c>
      <c r="H169" s="80"/>
      <c r="I169" s="8"/>
      <c r="J169" s="81">
        <f t="shared" si="10"/>
        <v>110</v>
      </c>
      <c r="K169" s="8">
        <f t="shared" si="12"/>
        <v>2148.3000000000002</v>
      </c>
    </row>
    <row r="170" spans="2:11" ht="33" x14ac:dyDescent="0.25">
      <c r="B170" s="4">
        <f t="shared" si="13"/>
        <v>158</v>
      </c>
      <c r="C170" s="9" t="s">
        <v>192</v>
      </c>
      <c r="D170" s="6" t="s">
        <v>11</v>
      </c>
      <c r="E170" s="7">
        <v>29.02</v>
      </c>
      <c r="F170" s="80">
        <v>80</v>
      </c>
      <c r="G170" s="8">
        <f t="shared" si="18"/>
        <v>2321.6</v>
      </c>
      <c r="H170" s="80"/>
      <c r="I170" s="8"/>
      <c r="J170" s="81">
        <f t="shared" si="10"/>
        <v>80</v>
      </c>
      <c r="K170" s="8">
        <f t="shared" si="12"/>
        <v>2321.6</v>
      </c>
    </row>
    <row r="171" spans="2:11" ht="45" customHeight="1" x14ac:dyDescent="0.25">
      <c r="B171" s="4">
        <f t="shared" si="13"/>
        <v>159</v>
      </c>
      <c r="C171" s="23" t="s">
        <v>193</v>
      </c>
      <c r="D171" s="6" t="s">
        <v>11</v>
      </c>
      <c r="E171" s="7">
        <v>32.14</v>
      </c>
      <c r="F171" s="80">
        <v>9</v>
      </c>
      <c r="G171" s="8">
        <f t="shared" si="18"/>
        <v>289.26</v>
      </c>
      <c r="H171" s="80"/>
      <c r="I171" s="8"/>
      <c r="J171" s="81">
        <f t="shared" si="10"/>
        <v>9</v>
      </c>
      <c r="K171" s="8">
        <f t="shared" si="12"/>
        <v>289.26</v>
      </c>
    </row>
    <row r="172" spans="2:11" ht="49.5" x14ac:dyDescent="0.25">
      <c r="B172" s="4">
        <f t="shared" si="13"/>
        <v>160</v>
      </c>
      <c r="C172" s="9" t="s">
        <v>194</v>
      </c>
      <c r="D172" s="6" t="s">
        <v>11</v>
      </c>
      <c r="E172" s="7">
        <v>17.16</v>
      </c>
      <c r="F172" s="80">
        <v>80</v>
      </c>
      <c r="G172" s="8">
        <f t="shared" si="18"/>
        <v>1372.8</v>
      </c>
      <c r="H172" s="80"/>
      <c r="I172" s="8"/>
      <c r="J172" s="81">
        <f t="shared" si="10"/>
        <v>80</v>
      </c>
      <c r="K172" s="8">
        <f t="shared" si="12"/>
        <v>1372.8</v>
      </c>
    </row>
    <row r="173" spans="2:11" ht="16.5" x14ac:dyDescent="0.25">
      <c r="B173" s="4">
        <f t="shared" si="13"/>
        <v>161</v>
      </c>
      <c r="C173" s="9" t="s">
        <v>191</v>
      </c>
      <c r="D173" s="6" t="s">
        <v>11</v>
      </c>
      <c r="E173" s="7">
        <v>0.6</v>
      </c>
      <c r="F173" s="80">
        <v>80</v>
      </c>
      <c r="G173" s="8">
        <f t="shared" si="18"/>
        <v>48</v>
      </c>
      <c r="H173" s="80"/>
      <c r="I173" s="8"/>
      <c r="J173" s="81">
        <f t="shared" si="10"/>
        <v>80</v>
      </c>
      <c r="K173" s="8">
        <f t="shared" si="12"/>
        <v>48</v>
      </c>
    </row>
    <row r="174" spans="2:11" ht="16.5" x14ac:dyDescent="0.25">
      <c r="B174" s="4">
        <f t="shared" si="13"/>
        <v>162</v>
      </c>
      <c r="C174" s="9" t="s">
        <v>195</v>
      </c>
      <c r="D174" s="6" t="s">
        <v>11</v>
      </c>
      <c r="E174" s="7">
        <v>1.1000000000000001</v>
      </c>
      <c r="F174" s="80">
        <v>975</v>
      </c>
      <c r="G174" s="8">
        <f t="shared" si="18"/>
        <v>1072.5</v>
      </c>
      <c r="H174" s="80">
        <v>100</v>
      </c>
      <c r="I174" s="8">
        <f t="shared" si="11"/>
        <v>110</v>
      </c>
      <c r="J174" s="81">
        <f>F174+H174</f>
        <v>1075</v>
      </c>
      <c r="K174" s="8">
        <f t="shared" si="12"/>
        <v>1182.5</v>
      </c>
    </row>
    <row r="175" spans="2:11" ht="33" x14ac:dyDescent="0.25">
      <c r="B175" s="4">
        <f t="shared" si="13"/>
        <v>163</v>
      </c>
      <c r="C175" s="9" t="s">
        <v>150</v>
      </c>
      <c r="D175" s="6" t="s">
        <v>11</v>
      </c>
      <c r="E175" s="7">
        <v>7.23</v>
      </c>
      <c r="F175" s="80">
        <v>80</v>
      </c>
      <c r="G175" s="8">
        <f t="shared" si="18"/>
        <v>578.4</v>
      </c>
      <c r="H175" s="18"/>
      <c r="I175" s="8"/>
      <c r="J175" s="81">
        <f>F175+H175</f>
        <v>80</v>
      </c>
      <c r="K175" s="8">
        <f t="shared" ref="K175:K176" si="19">IF(E175="","",ROUND(J175*$E175,2))</f>
        <v>578.4</v>
      </c>
    </row>
    <row r="176" spans="2:11" ht="33" x14ac:dyDescent="0.25">
      <c r="B176" s="4">
        <f>B175+1</f>
        <v>164</v>
      </c>
      <c r="C176" s="9" t="s">
        <v>209</v>
      </c>
      <c r="D176" s="6" t="s">
        <v>11</v>
      </c>
      <c r="E176" s="7">
        <v>37.03</v>
      </c>
      <c r="F176" s="80">
        <v>80</v>
      </c>
      <c r="G176" s="8">
        <f t="shared" si="18"/>
        <v>2962.4</v>
      </c>
      <c r="H176" s="18"/>
      <c r="I176" s="8"/>
      <c r="J176" s="81">
        <f>F176+H176</f>
        <v>80</v>
      </c>
      <c r="K176" s="8">
        <f t="shared" si="19"/>
        <v>2962.4</v>
      </c>
    </row>
    <row r="177" spans="2:11" ht="18" x14ac:dyDescent="0.25">
      <c r="B177" s="251" t="s">
        <v>94</v>
      </c>
      <c r="C177" s="417" t="s">
        <v>151</v>
      </c>
      <c r="D177" s="418"/>
      <c r="E177" s="253"/>
      <c r="F177" s="288">
        <f>SUM(G$110:G$176)</f>
        <v>84774.330000000016</v>
      </c>
      <c r="G177" s="289"/>
      <c r="H177" s="288">
        <f>SUM(I$110:I$176)</f>
        <v>25562.95</v>
      </c>
      <c r="I177" s="289"/>
      <c r="J177" s="288">
        <f>SUM(K$110:K$176)</f>
        <v>110337.28</v>
      </c>
      <c r="K177" s="289"/>
    </row>
    <row r="178" spans="2:11" ht="9" customHeight="1" x14ac:dyDescent="0.25"/>
    <row r="179" spans="2:11" ht="18" x14ac:dyDescent="0.25">
      <c r="B179" s="423" t="s">
        <v>152</v>
      </c>
      <c r="C179" s="424" t="s">
        <v>153</v>
      </c>
      <c r="D179" s="425"/>
      <c r="E179" s="426"/>
      <c r="F179" s="426"/>
      <c r="G179" s="426"/>
      <c r="H179" s="426"/>
      <c r="I179" s="426"/>
      <c r="J179" s="426"/>
      <c r="K179" s="427"/>
    </row>
    <row r="180" spans="2:11" ht="16.5" x14ac:dyDescent="0.25">
      <c r="B180" s="4">
        <f>B176+1</f>
        <v>165</v>
      </c>
      <c r="C180" s="9" t="s">
        <v>154</v>
      </c>
      <c r="D180" s="19" t="s">
        <v>11</v>
      </c>
      <c r="E180" s="7">
        <v>27.23</v>
      </c>
      <c r="F180" s="80">
        <v>314</v>
      </c>
      <c r="G180" s="8">
        <f>IF(E180="","",ROUND(F180*$E180,2))</f>
        <v>8550.2199999999993</v>
      </c>
      <c r="H180" s="80">
        <v>98</v>
      </c>
      <c r="I180" s="8">
        <f>IF(E180="","",ROUND(H180*$E180,2))</f>
        <v>2668.54</v>
      </c>
      <c r="J180" s="81">
        <f>F180+H180</f>
        <v>412</v>
      </c>
      <c r="K180" s="8">
        <f>IF(E180="","",ROUND(J180*$E180,2))</f>
        <v>11218.76</v>
      </c>
    </row>
    <row r="181" spans="2:11" ht="16.5" x14ac:dyDescent="0.25">
      <c r="B181" s="4">
        <f>B180+1</f>
        <v>166</v>
      </c>
      <c r="C181" s="9" t="s">
        <v>155</v>
      </c>
      <c r="D181" s="19" t="s">
        <v>11</v>
      </c>
      <c r="E181" s="7">
        <v>37.22</v>
      </c>
      <c r="F181" s="80">
        <v>8</v>
      </c>
      <c r="G181" s="8">
        <f>IF(E181="","",ROUND(F181*$E181,2))</f>
        <v>297.76</v>
      </c>
      <c r="H181" s="80">
        <v>2</v>
      </c>
      <c r="I181" s="8">
        <f>IF(E181="","",ROUND(H181*$E181,2))</f>
        <v>74.44</v>
      </c>
      <c r="J181" s="81">
        <f>F181+H181</f>
        <v>10</v>
      </c>
      <c r="K181" s="8">
        <f>IF(E181="","",ROUND(J181*$E181,2))</f>
        <v>372.2</v>
      </c>
    </row>
    <row r="182" spans="2:11" ht="33" x14ac:dyDescent="0.25">
      <c r="B182" s="4">
        <f>B181+1</f>
        <v>167</v>
      </c>
      <c r="C182" s="26" t="s">
        <v>156</v>
      </c>
      <c r="D182" s="27" t="s">
        <v>11</v>
      </c>
      <c r="E182" s="45"/>
      <c r="F182" s="330">
        <f>IF((F107-SUM(G33:G36))&lt;=30000,0.05*(F107-SUM(G33:G36)),IF(AND((F107-SUM(G33:G36))&gt;30000,(F107-SUM(G33:G36))&lt;=50000),0.03*(F107-SUM(G33:G36)),IF((F107-SUM(G33:G36))&gt;50000,0.015*(F107-SUM(G33:G36)),0)))</f>
        <v>3832.7329500000001</v>
      </c>
      <c r="G182" s="331"/>
      <c r="H182" s="330">
        <f>+IF((H107-SUM(I33:I36))&lt;=30000,0.05*(H107-SUM(I33:I36)),IF(AND((H107-SUM(I33:I36))&gt;30000,(H107-SUM(I33:I36))&lt;=50000),0.03*(H107-SUM(I33:I36)),IF((H107-SUM(I33:I36))&gt;50000,0.015*(H107-SUM(I33:I36)),0)))</f>
        <v>979.37714999999992</v>
      </c>
      <c r="I182" s="331"/>
      <c r="J182" s="330">
        <f>+IF((J107-SUM(K33:K36))&lt;=30000,0.05*(J107-SUM(K33:K36)),IF(AND((J107-SUM(K33:K36))&gt;30000,(J107-SUM(K33:K36))&lt;=50000),0.03*(J107-SUM(K33:K36)),IF((J107-SUM(K33:K36))&gt;50000,0.015*(J107-SUM(K33:K36)),0)))</f>
        <v>4812.1101000000008</v>
      </c>
      <c r="K182" s="331"/>
    </row>
    <row r="183" spans="2:11" ht="18" x14ac:dyDescent="0.25">
      <c r="B183" s="4">
        <f>B182+1</f>
        <v>168</v>
      </c>
      <c r="C183" s="26" t="s">
        <v>157</v>
      </c>
      <c r="D183" s="27" t="s">
        <v>11</v>
      </c>
      <c r="E183" s="45"/>
      <c r="F183" s="330">
        <f>F$177*F$193</f>
        <v>2543.2299000000003</v>
      </c>
      <c r="G183" s="331"/>
      <c r="H183" s="330">
        <f>H$177*H$193</f>
        <v>1022.518</v>
      </c>
      <c r="I183" s="331"/>
      <c r="J183" s="330">
        <f>F183+H183</f>
        <v>3565.7479000000003</v>
      </c>
      <c r="K183" s="331"/>
    </row>
    <row r="184" spans="2:11" ht="18" x14ac:dyDescent="0.25">
      <c r="B184" s="251" t="s">
        <v>152</v>
      </c>
      <c r="C184" s="417" t="s">
        <v>158</v>
      </c>
      <c r="D184" s="418"/>
      <c r="E184" s="117"/>
      <c r="F184" s="412">
        <f>SUM(G$180:G$181,F$182:F$183)</f>
        <v>15223.942849999999</v>
      </c>
      <c r="G184" s="308"/>
      <c r="H184" s="412">
        <f>SUM(I$180:I$181,H$182:H$183)</f>
        <v>4744.8751499999998</v>
      </c>
      <c r="I184" s="308"/>
      <c r="J184" s="290">
        <f>SUM(K$180:K$181,J$182:J$183)</f>
        <v>19968.817999999999</v>
      </c>
      <c r="K184" s="291"/>
    </row>
    <row r="185" spans="2:11" ht="9.75" customHeight="1" x14ac:dyDescent="0.25">
      <c r="F185" s="46"/>
      <c r="G185" s="46"/>
      <c r="H185" s="46"/>
      <c r="I185" s="46"/>
      <c r="J185" s="46"/>
      <c r="K185" s="46"/>
    </row>
    <row r="186" spans="2:11" ht="18" x14ac:dyDescent="0.25">
      <c r="B186" s="251" t="s">
        <v>159</v>
      </c>
      <c r="C186" s="417" t="s">
        <v>160</v>
      </c>
      <c r="D186" s="418"/>
      <c r="E186" s="117"/>
      <c r="F186" s="290">
        <f>SUM(F$107,F$177)</f>
        <v>424171.84</v>
      </c>
      <c r="G186" s="291"/>
      <c r="H186" s="290">
        <f>SUM(H$107,H$177)</f>
        <v>116850.79</v>
      </c>
      <c r="I186" s="291"/>
      <c r="J186" s="290">
        <f>ROUND(SUM(J$107,J$177),2)</f>
        <v>541022.63</v>
      </c>
      <c r="K186" s="291"/>
    </row>
    <row r="187" spans="2:11" ht="18" x14ac:dyDescent="0.25">
      <c r="B187" s="251" t="s">
        <v>161</v>
      </c>
      <c r="C187" s="417" t="s">
        <v>162</v>
      </c>
      <c r="D187" s="418"/>
      <c r="E187" s="117"/>
      <c r="F187" s="290">
        <f>F$184</f>
        <v>15223.942849999999</v>
      </c>
      <c r="G187" s="291"/>
      <c r="H187" s="290">
        <f>H$184</f>
        <v>4744.8751499999998</v>
      </c>
      <c r="I187" s="291"/>
      <c r="J187" s="290">
        <f>ROUND(J$184,2)</f>
        <v>19968.82</v>
      </c>
      <c r="K187" s="291"/>
    </row>
    <row r="188" spans="2:11" ht="9.75" customHeight="1" x14ac:dyDescent="0.25">
      <c r="B188" s="41"/>
    </row>
    <row r="189" spans="2:11" ht="18" x14ac:dyDescent="0.25">
      <c r="B189" s="413" t="s">
        <v>163</v>
      </c>
      <c r="C189" s="414" t="s">
        <v>164</v>
      </c>
      <c r="D189" s="415"/>
      <c r="E189" s="416"/>
      <c r="F189" s="410">
        <f>SUM(F$186:F$187)</f>
        <v>439395.78285000002</v>
      </c>
      <c r="G189" s="411"/>
      <c r="H189" s="410">
        <f>SUM(H$186:H$187)</f>
        <v>121595.66514999999</v>
      </c>
      <c r="I189" s="411"/>
      <c r="J189" s="410">
        <f>ROUND(SUM(J$186:J$187),2)</f>
        <v>560991.44999999995</v>
      </c>
      <c r="K189" s="411"/>
    </row>
    <row r="190" spans="2:11" ht="9.75" customHeight="1" x14ac:dyDescent="0.25">
      <c r="J190" s="75"/>
      <c r="K190" s="75"/>
    </row>
    <row r="191" spans="2:11" ht="45.75" customHeight="1" x14ac:dyDescent="0.25">
      <c r="B191" s="265" t="s">
        <v>171</v>
      </c>
      <c r="C191" s="301"/>
      <c r="D191" s="301"/>
      <c r="E191" s="256"/>
      <c r="F191" s="288">
        <v>20</v>
      </c>
      <c r="G191" s="289"/>
      <c r="H191" s="288">
        <v>10</v>
      </c>
      <c r="I191" s="289"/>
      <c r="J191" s="261"/>
      <c r="K191" s="262"/>
    </row>
    <row r="192" spans="2:11" ht="45.75" customHeight="1" x14ac:dyDescent="0.25">
      <c r="B192" s="265" t="s">
        <v>172</v>
      </c>
      <c r="C192" s="301"/>
      <c r="D192" s="301"/>
      <c r="E192" s="256"/>
      <c r="F192" s="288">
        <v>0</v>
      </c>
      <c r="G192" s="289"/>
      <c r="H192" s="288">
        <v>5</v>
      </c>
      <c r="I192" s="289"/>
      <c r="J192" s="261"/>
      <c r="K192" s="262"/>
    </row>
    <row r="193" spans="2:11" ht="45.75" customHeight="1" x14ac:dyDescent="0.25">
      <c r="B193" s="265" t="s">
        <v>245</v>
      </c>
      <c r="C193" s="301"/>
      <c r="D193" s="301"/>
      <c r="E193" s="256"/>
      <c r="F193" s="288">
        <f>+ROUND((F$191/600+F$192/200),2)</f>
        <v>0.03</v>
      </c>
      <c r="G193" s="289"/>
      <c r="H193" s="288">
        <f>+ROUND((H$191/600+H$192/200),2)</f>
        <v>0.04</v>
      </c>
      <c r="I193" s="289"/>
      <c r="J193" s="261"/>
      <c r="K193" s="262"/>
    </row>
    <row r="196" spans="2:11" s="87" customFormat="1" x14ac:dyDescent="0.25">
      <c r="B196" s="298" t="s">
        <v>174</v>
      </c>
      <c r="C196" s="299"/>
      <c r="D196" s="299"/>
      <c r="E196" s="299"/>
      <c r="F196" s="299"/>
      <c r="G196" s="299"/>
      <c r="H196" s="299"/>
      <c r="I196" s="300"/>
    </row>
    <row r="197" spans="2:11" s="87" customFormat="1" ht="30.75" customHeight="1" x14ac:dyDescent="0.25">
      <c r="B197" s="285" t="s">
        <v>175</v>
      </c>
      <c r="C197" s="286"/>
      <c r="D197" s="286"/>
      <c r="E197" s="286"/>
      <c r="F197" s="286"/>
      <c r="G197" s="286"/>
      <c r="H197" s="286"/>
      <c r="I197" s="287"/>
    </row>
    <row r="198" spans="2:11" s="87" customFormat="1" ht="30.75" customHeight="1" x14ac:dyDescent="0.25">
      <c r="B198" s="285" t="s">
        <v>176</v>
      </c>
      <c r="C198" s="286"/>
      <c r="D198" s="286"/>
      <c r="E198" s="286"/>
      <c r="F198" s="286"/>
      <c r="G198" s="286"/>
      <c r="H198" s="286"/>
      <c r="I198" s="287"/>
    </row>
    <row r="199" spans="2:11" s="87" customFormat="1" ht="30.75" customHeight="1" x14ac:dyDescent="0.25">
      <c r="B199" s="285" t="s">
        <v>177</v>
      </c>
      <c r="C199" s="286"/>
      <c r="D199" s="286"/>
      <c r="E199" s="286"/>
      <c r="F199" s="286"/>
      <c r="G199" s="286"/>
      <c r="H199" s="286"/>
      <c r="I199" s="287"/>
    </row>
    <row r="200" spans="2:11" s="87" customFormat="1" ht="30.75" customHeight="1" x14ac:dyDescent="0.25">
      <c r="B200" s="285" t="s">
        <v>178</v>
      </c>
      <c r="C200" s="286"/>
      <c r="D200" s="286"/>
      <c r="E200" s="286"/>
      <c r="F200" s="286"/>
      <c r="G200" s="286"/>
      <c r="H200" s="286"/>
      <c r="I200" s="287"/>
    </row>
    <row r="201" spans="2:11" s="87" customFormat="1" ht="30.75" customHeight="1" x14ac:dyDescent="0.25">
      <c r="B201" s="285" t="s">
        <v>179</v>
      </c>
      <c r="C201" s="286"/>
      <c r="D201" s="286"/>
      <c r="E201" s="286"/>
      <c r="F201" s="286"/>
      <c r="G201" s="286"/>
      <c r="H201" s="286"/>
      <c r="I201" s="287"/>
    </row>
  </sheetData>
  <mergeCells count="59">
    <mergeCell ref="B197:I197"/>
    <mergeCell ref="B198:I198"/>
    <mergeCell ref="B199:I199"/>
    <mergeCell ref="B200:I200"/>
    <mergeCell ref="B201:I201"/>
    <mergeCell ref="E7:E8"/>
    <mergeCell ref="B2:E2"/>
    <mergeCell ref="B3:E3"/>
    <mergeCell ref="B4:E4"/>
    <mergeCell ref="B196:I196"/>
    <mergeCell ref="B7:B8"/>
    <mergeCell ref="J4:K4"/>
    <mergeCell ref="F5:G5"/>
    <mergeCell ref="H5:I5"/>
    <mergeCell ref="J5:K5"/>
    <mergeCell ref="J182:K182"/>
    <mergeCell ref="H6:I6"/>
    <mergeCell ref="J6:K6"/>
    <mergeCell ref="F6:G6"/>
    <mergeCell ref="F7:G7"/>
    <mergeCell ref="F107:G107"/>
    <mergeCell ref="F177:G177"/>
    <mergeCell ref="F182:G182"/>
    <mergeCell ref="J7:K7"/>
    <mergeCell ref="H107:I107"/>
    <mergeCell ref="J107:K107"/>
    <mergeCell ref="H7:I7"/>
    <mergeCell ref="H184:I184"/>
    <mergeCell ref="J184:K184"/>
    <mergeCell ref="H193:I193"/>
    <mergeCell ref="J193:K193"/>
    <mergeCell ref="H191:I191"/>
    <mergeCell ref="J191:K191"/>
    <mergeCell ref="H192:I192"/>
    <mergeCell ref="J192:K192"/>
    <mergeCell ref="J186:K186"/>
    <mergeCell ref="H183:I183"/>
    <mergeCell ref="J183:K183"/>
    <mergeCell ref="C7:C8"/>
    <mergeCell ref="D7:D8"/>
    <mergeCell ref="H187:I187"/>
    <mergeCell ref="J187:K187"/>
    <mergeCell ref="H177:I177"/>
    <mergeCell ref="J177:K177"/>
    <mergeCell ref="H182:I182"/>
    <mergeCell ref="H189:I189"/>
    <mergeCell ref="J189:K189"/>
    <mergeCell ref="H186:I186"/>
    <mergeCell ref="B193:D193"/>
    <mergeCell ref="B191:D191"/>
    <mergeCell ref="B192:D192"/>
    <mergeCell ref="F183:G183"/>
    <mergeCell ref="F184:G184"/>
    <mergeCell ref="F186:G186"/>
    <mergeCell ref="F193:G193"/>
    <mergeCell ref="F189:G189"/>
    <mergeCell ref="F187:G187"/>
    <mergeCell ref="F191:G191"/>
    <mergeCell ref="F192:G192"/>
  </mergeCells>
  <printOptions horizontalCentered="1"/>
  <pageMargins left="0.59055118110236227" right="0.59055118110236227" top="0.74803149606299213" bottom="0.74803149606299213" header="0.31496062992125984" footer="0.31496062992125984"/>
  <pageSetup paperSize="9" scale="55" fitToHeight="4" orientation="portrait" r:id="rId1"/>
  <headerFooter>
    <oddFooter>&amp;RPágina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24"/>
  <sheetViews>
    <sheetView showGridLines="0" topLeftCell="B181" zoomScale="75" zoomScaleNormal="75" workbookViewId="0">
      <selection activeCell="F191" sqref="F191:G191"/>
    </sheetView>
  </sheetViews>
  <sheetFormatPr baseColWidth="10" defaultRowHeight="15.75" x14ac:dyDescent="0.25"/>
  <cols>
    <col min="1" max="1" width="11.42578125" style="33"/>
    <col min="2" max="2" width="13.5703125" style="33" customWidth="1"/>
    <col min="3" max="3" width="74.42578125" style="33" customWidth="1"/>
    <col min="4" max="4" width="9.42578125" style="33" customWidth="1"/>
    <col min="5" max="5" width="13.42578125" style="33" customWidth="1"/>
    <col min="6" max="6" width="10.7109375" style="33" customWidth="1"/>
    <col min="7" max="7" width="10.140625" style="33" customWidth="1"/>
    <col min="8" max="8" width="10.42578125" style="33" customWidth="1"/>
    <col min="9" max="9" width="10.5703125" style="33" customWidth="1"/>
    <col min="10" max="10" width="10.42578125" style="33" customWidth="1"/>
    <col min="11" max="11" width="10.85546875" style="33" customWidth="1"/>
    <col min="12" max="197" width="11.42578125" style="33"/>
    <col min="198" max="198" width="5.7109375" style="33" customWidth="1"/>
    <col min="199" max="199" width="68.28515625" style="33" customWidth="1"/>
    <col min="200" max="200" width="10.5703125" style="33" customWidth="1"/>
    <col min="201" max="201" width="16.42578125" style="33" customWidth="1"/>
    <col min="202" max="203" width="19" style="33" customWidth="1"/>
    <col min="204" max="453" width="11.42578125" style="33"/>
    <col min="454" max="454" width="5.7109375" style="33" customWidth="1"/>
    <col min="455" max="455" width="68.28515625" style="33" customWidth="1"/>
    <col min="456" max="456" width="10.5703125" style="33" customWidth="1"/>
    <col min="457" max="457" width="16.42578125" style="33" customWidth="1"/>
    <col min="458" max="459" width="19" style="33" customWidth="1"/>
    <col min="460" max="709" width="11.42578125" style="33"/>
    <col min="710" max="710" width="5.7109375" style="33" customWidth="1"/>
    <col min="711" max="711" width="68.28515625" style="33" customWidth="1"/>
    <col min="712" max="712" width="10.5703125" style="33" customWidth="1"/>
    <col min="713" max="713" width="16.42578125" style="33" customWidth="1"/>
    <col min="714" max="715" width="19" style="33" customWidth="1"/>
    <col min="716" max="965" width="11.42578125" style="33"/>
    <col min="966" max="966" width="5.7109375" style="33" customWidth="1"/>
    <col min="967" max="967" width="68.28515625" style="33" customWidth="1"/>
    <col min="968" max="968" width="10.5703125" style="33" customWidth="1"/>
    <col min="969" max="969" width="16.42578125" style="33" customWidth="1"/>
    <col min="970" max="971" width="19" style="33" customWidth="1"/>
    <col min="972" max="1221" width="11.42578125" style="33"/>
    <col min="1222" max="1222" width="5.7109375" style="33" customWidth="1"/>
    <col min="1223" max="1223" width="68.28515625" style="33" customWidth="1"/>
    <col min="1224" max="1224" width="10.5703125" style="33" customWidth="1"/>
    <col min="1225" max="1225" width="16.42578125" style="33" customWidth="1"/>
    <col min="1226" max="1227" width="19" style="33" customWidth="1"/>
    <col min="1228" max="1477" width="11.42578125" style="33"/>
    <col min="1478" max="1478" width="5.7109375" style="33" customWidth="1"/>
    <col min="1479" max="1479" width="68.28515625" style="33" customWidth="1"/>
    <col min="1480" max="1480" width="10.5703125" style="33" customWidth="1"/>
    <col min="1481" max="1481" width="16.42578125" style="33" customWidth="1"/>
    <col min="1482" max="1483" width="19" style="33" customWidth="1"/>
    <col min="1484" max="1733" width="11.42578125" style="33"/>
    <col min="1734" max="1734" width="5.7109375" style="33" customWidth="1"/>
    <col min="1735" max="1735" width="68.28515625" style="33" customWidth="1"/>
    <col min="1736" max="1736" width="10.5703125" style="33" customWidth="1"/>
    <col min="1737" max="1737" width="16.42578125" style="33" customWidth="1"/>
    <col min="1738" max="1739" width="19" style="33" customWidth="1"/>
    <col min="1740" max="1989" width="11.42578125" style="33"/>
    <col min="1990" max="1990" width="5.7109375" style="33" customWidth="1"/>
    <col min="1991" max="1991" width="68.28515625" style="33" customWidth="1"/>
    <col min="1992" max="1992" width="10.5703125" style="33" customWidth="1"/>
    <col min="1993" max="1993" width="16.42578125" style="33" customWidth="1"/>
    <col min="1994" max="1995" width="19" style="33" customWidth="1"/>
    <col min="1996" max="2245" width="11.42578125" style="33"/>
    <col min="2246" max="2246" width="5.7109375" style="33" customWidth="1"/>
    <col min="2247" max="2247" width="68.28515625" style="33" customWidth="1"/>
    <col min="2248" max="2248" width="10.5703125" style="33" customWidth="1"/>
    <col min="2249" max="2249" width="16.42578125" style="33" customWidth="1"/>
    <col min="2250" max="2251" width="19" style="33" customWidth="1"/>
    <col min="2252" max="2501" width="11.42578125" style="33"/>
    <col min="2502" max="2502" width="5.7109375" style="33" customWidth="1"/>
    <col min="2503" max="2503" width="68.28515625" style="33" customWidth="1"/>
    <col min="2504" max="2504" width="10.5703125" style="33" customWidth="1"/>
    <col min="2505" max="2505" width="16.42578125" style="33" customWidth="1"/>
    <col min="2506" max="2507" width="19" style="33" customWidth="1"/>
    <col min="2508" max="2757" width="11.42578125" style="33"/>
    <col min="2758" max="2758" width="5.7109375" style="33" customWidth="1"/>
    <col min="2759" max="2759" width="68.28515625" style="33" customWidth="1"/>
    <col min="2760" max="2760" width="10.5703125" style="33" customWidth="1"/>
    <col min="2761" max="2761" width="16.42578125" style="33" customWidth="1"/>
    <col min="2762" max="2763" width="19" style="33" customWidth="1"/>
    <col min="2764" max="3013" width="11.42578125" style="33"/>
    <col min="3014" max="3014" width="5.7109375" style="33" customWidth="1"/>
    <col min="3015" max="3015" width="68.28515625" style="33" customWidth="1"/>
    <col min="3016" max="3016" width="10.5703125" style="33" customWidth="1"/>
    <col min="3017" max="3017" width="16.42578125" style="33" customWidth="1"/>
    <col min="3018" max="3019" width="19" style="33" customWidth="1"/>
    <col min="3020" max="3269" width="11.42578125" style="33"/>
    <col min="3270" max="3270" width="5.7109375" style="33" customWidth="1"/>
    <col min="3271" max="3271" width="68.28515625" style="33" customWidth="1"/>
    <col min="3272" max="3272" width="10.5703125" style="33" customWidth="1"/>
    <col min="3273" max="3273" width="16.42578125" style="33" customWidth="1"/>
    <col min="3274" max="3275" width="19" style="33" customWidth="1"/>
    <col min="3276" max="3525" width="11.42578125" style="33"/>
    <col min="3526" max="3526" width="5.7109375" style="33" customWidth="1"/>
    <col min="3527" max="3527" width="68.28515625" style="33" customWidth="1"/>
    <col min="3528" max="3528" width="10.5703125" style="33" customWidth="1"/>
    <col min="3529" max="3529" width="16.42578125" style="33" customWidth="1"/>
    <col min="3530" max="3531" width="19" style="33" customWidth="1"/>
    <col min="3532" max="3781" width="11.42578125" style="33"/>
    <col min="3782" max="3782" width="5.7109375" style="33" customWidth="1"/>
    <col min="3783" max="3783" width="68.28515625" style="33" customWidth="1"/>
    <col min="3784" max="3784" width="10.5703125" style="33" customWidth="1"/>
    <col min="3785" max="3785" width="16.42578125" style="33" customWidth="1"/>
    <col min="3786" max="3787" width="19" style="33" customWidth="1"/>
    <col min="3788" max="4037" width="11.42578125" style="33"/>
    <col min="4038" max="4038" width="5.7109375" style="33" customWidth="1"/>
    <col min="4039" max="4039" width="68.28515625" style="33" customWidth="1"/>
    <col min="4040" max="4040" width="10.5703125" style="33" customWidth="1"/>
    <col min="4041" max="4041" width="16.42578125" style="33" customWidth="1"/>
    <col min="4042" max="4043" width="19" style="33" customWidth="1"/>
    <col min="4044" max="4293" width="11.42578125" style="33"/>
    <col min="4294" max="4294" width="5.7109375" style="33" customWidth="1"/>
    <col min="4295" max="4295" width="68.28515625" style="33" customWidth="1"/>
    <col min="4296" max="4296" width="10.5703125" style="33" customWidth="1"/>
    <col min="4297" max="4297" width="16.42578125" style="33" customWidth="1"/>
    <col min="4298" max="4299" width="19" style="33" customWidth="1"/>
    <col min="4300" max="4549" width="11.42578125" style="33"/>
    <col min="4550" max="4550" width="5.7109375" style="33" customWidth="1"/>
    <col min="4551" max="4551" width="68.28515625" style="33" customWidth="1"/>
    <col min="4552" max="4552" width="10.5703125" style="33" customWidth="1"/>
    <col min="4553" max="4553" width="16.42578125" style="33" customWidth="1"/>
    <col min="4554" max="4555" width="19" style="33" customWidth="1"/>
    <col min="4556" max="4805" width="11.42578125" style="33"/>
    <col min="4806" max="4806" width="5.7109375" style="33" customWidth="1"/>
    <col min="4807" max="4807" width="68.28515625" style="33" customWidth="1"/>
    <col min="4808" max="4808" width="10.5703125" style="33" customWidth="1"/>
    <col min="4809" max="4809" width="16.42578125" style="33" customWidth="1"/>
    <col min="4810" max="4811" width="19" style="33" customWidth="1"/>
    <col min="4812" max="5061" width="11.42578125" style="33"/>
    <col min="5062" max="5062" width="5.7109375" style="33" customWidth="1"/>
    <col min="5063" max="5063" width="68.28515625" style="33" customWidth="1"/>
    <col min="5064" max="5064" width="10.5703125" style="33" customWidth="1"/>
    <col min="5065" max="5065" width="16.42578125" style="33" customWidth="1"/>
    <col min="5066" max="5067" width="19" style="33" customWidth="1"/>
    <col min="5068" max="5317" width="11.42578125" style="33"/>
    <col min="5318" max="5318" width="5.7109375" style="33" customWidth="1"/>
    <col min="5319" max="5319" width="68.28515625" style="33" customWidth="1"/>
    <col min="5320" max="5320" width="10.5703125" style="33" customWidth="1"/>
    <col min="5321" max="5321" width="16.42578125" style="33" customWidth="1"/>
    <col min="5322" max="5323" width="19" style="33" customWidth="1"/>
    <col min="5324" max="5573" width="11.42578125" style="33"/>
    <col min="5574" max="5574" width="5.7109375" style="33" customWidth="1"/>
    <col min="5575" max="5575" width="68.28515625" style="33" customWidth="1"/>
    <col min="5576" max="5576" width="10.5703125" style="33" customWidth="1"/>
    <col min="5577" max="5577" width="16.42578125" style="33" customWidth="1"/>
    <col min="5578" max="5579" width="19" style="33" customWidth="1"/>
    <col min="5580" max="5829" width="11.42578125" style="33"/>
    <col min="5830" max="5830" width="5.7109375" style="33" customWidth="1"/>
    <col min="5831" max="5831" width="68.28515625" style="33" customWidth="1"/>
    <col min="5832" max="5832" width="10.5703125" style="33" customWidth="1"/>
    <col min="5833" max="5833" width="16.42578125" style="33" customWidth="1"/>
    <col min="5834" max="5835" width="19" style="33" customWidth="1"/>
    <col min="5836" max="6085" width="11.42578125" style="33"/>
    <col min="6086" max="6086" width="5.7109375" style="33" customWidth="1"/>
    <col min="6087" max="6087" width="68.28515625" style="33" customWidth="1"/>
    <col min="6088" max="6088" width="10.5703125" style="33" customWidth="1"/>
    <col min="6089" max="6089" width="16.42578125" style="33" customWidth="1"/>
    <col min="6090" max="6091" width="19" style="33" customWidth="1"/>
    <col min="6092" max="6341" width="11.42578125" style="33"/>
    <col min="6342" max="6342" width="5.7109375" style="33" customWidth="1"/>
    <col min="6343" max="6343" width="68.28515625" style="33" customWidth="1"/>
    <col min="6344" max="6344" width="10.5703125" style="33" customWidth="1"/>
    <col min="6345" max="6345" width="16.42578125" style="33" customWidth="1"/>
    <col min="6346" max="6347" width="19" style="33" customWidth="1"/>
    <col min="6348" max="6597" width="11.42578125" style="33"/>
    <col min="6598" max="6598" width="5.7109375" style="33" customWidth="1"/>
    <col min="6599" max="6599" width="68.28515625" style="33" customWidth="1"/>
    <col min="6600" max="6600" width="10.5703125" style="33" customWidth="1"/>
    <col min="6601" max="6601" width="16.42578125" style="33" customWidth="1"/>
    <col min="6602" max="6603" width="19" style="33" customWidth="1"/>
    <col min="6604" max="6853" width="11.42578125" style="33"/>
    <col min="6854" max="6854" width="5.7109375" style="33" customWidth="1"/>
    <col min="6855" max="6855" width="68.28515625" style="33" customWidth="1"/>
    <col min="6856" max="6856" width="10.5703125" style="33" customWidth="1"/>
    <col min="6857" max="6857" width="16.42578125" style="33" customWidth="1"/>
    <col min="6858" max="6859" width="19" style="33" customWidth="1"/>
    <col min="6860" max="7109" width="11.42578125" style="33"/>
    <col min="7110" max="7110" width="5.7109375" style="33" customWidth="1"/>
    <col min="7111" max="7111" width="68.28515625" style="33" customWidth="1"/>
    <col min="7112" max="7112" width="10.5703125" style="33" customWidth="1"/>
    <col min="7113" max="7113" width="16.42578125" style="33" customWidth="1"/>
    <col min="7114" max="7115" width="19" style="33" customWidth="1"/>
    <col min="7116" max="7365" width="11.42578125" style="33"/>
    <col min="7366" max="7366" width="5.7109375" style="33" customWidth="1"/>
    <col min="7367" max="7367" width="68.28515625" style="33" customWidth="1"/>
    <col min="7368" max="7368" width="10.5703125" style="33" customWidth="1"/>
    <col min="7369" max="7369" width="16.42578125" style="33" customWidth="1"/>
    <col min="7370" max="7371" width="19" style="33" customWidth="1"/>
    <col min="7372" max="7621" width="11.42578125" style="33"/>
    <col min="7622" max="7622" width="5.7109375" style="33" customWidth="1"/>
    <col min="7623" max="7623" width="68.28515625" style="33" customWidth="1"/>
    <col min="7624" max="7624" width="10.5703125" style="33" customWidth="1"/>
    <col min="7625" max="7625" width="16.42578125" style="33" customWidth="1"/>
    <col min="7626" max="7627" width="19" style="33" customWidth="1"/>
    <col min="7628" max="7877" width="11.42578125" style="33"/>
    <col min="7878" max="7878" width="5.7109375" style="33" customWidth="1"/>
    <col min="7879" max="7879" width="68.28515625" style="33" customWidth="1"/>
    <col min="7880" max="7880" width="10.5703125" style="33" customWidth="1"/>
    <col min="7881" max="7881" width="16.42578125" style="33" customWidth="1"/>
    <col min="7882" max="7883" width="19" style="33" customWidth="1"/>
    <col min="7884" max="8133" width="11.42578125" style="33"/>
    <col min="8134" max="8134" width="5.7109375" style="33" customWidth="1"/>
    <col min="8135" max="8135" width="68.28515625" style="33" customWidth="1"/>
    <col min="8136" max="8136" width="10.5703125" style="33" customWidth="1"/>
    <col min="8137" max="8137" width="16.42578125" style="33" customWidth="1"/>
    <col min="8138" max="8139" width="19" style="33" customWidth="1"/>
    <col min="8140" max="8389" width="11.42578125" style="33"/>
    <col min="8390" max="8390" width="5.7109375" style="33" customWidth="1"/>
    <col min="8391" max="8391" width="68.28515625" style="33" customWidth="1"/>
    <col min="8392" max="8392" width="10.5703125" style="33" customWidth="1"/>
    <col min="8393" max="8393" width="16.42578125" style="33" customWidth="1"/>
    <col min="8394" max="8395" width="19" style="33" customWidth="1"/>
    <col min="8396" max="8645" width="11.42578125" style="33"/>
    <col min="8646" max="8646" width="5.7109375" style="33" customWidth="1"/>
    <col min="8647" max="8647" width="68.28515625" style="33" customWidth="1"/>
    <col min="8648" max="8648" width="10.5703125" style="33" customWidth="1"/>
    <col min="8649" max="8649" width="16.42578125" style="33" customWidth="1"/>
    <col min="8650" max="8651" width="19" style="33" customWidth="1"/>
    <col min="8652" max="8901" width="11.42578125" style="33"/>
    <col min="8902" max="8902" width="5.7109375" style="33" customWidth="1"/>
    <col min="8903" max="8903" width="68.28515625" style="33" customWidth="1"/>
    <col min="8904" max="8904" width="10.5703125" style="33" customWidth="1"/>
    <col min="8905" max="8905" width="16.42578125" style="33" customWidth="1"/>
    <col min="8906" max="8907" width="19" style="33" customWidth="1"/>
    <col min="8908" max="9157" width="11.42578125" style="33"/>
    <col min="9158" max="9158" width="5.7109375" style="33" customWidth="1"/>
    <col min="9159" max="9159" width="68.28515625" style="33" customWidth="1"/>
    <col min="9160" max="9160" width="10.5703125" style="33" customWidth="1"/>
    <col min="9161" max="9161" width="16.42578125" style="33" customWidth="1"/>
    <col min="9162" max="9163" width="19" style="33" customWidth="1"/>
    <col min="9164" max="9413" width="11.42578125" style="33"/>
    <col min="9414" max="9414" width="5.7109375" style="33" customWidth="1"/>
    <col min="9415" max="9415" width="68.28515625" style="33" customWidth="1"/>
    <col min="9416" max="9416" width="10.5703125" style="33" customWidth="1"/>
    <col min="9417" max="9417" width="16.42578125" style="33" customWidth="1"/>
    <col min="9418" max="9419" width="19" style="33" customWidth="1"/>
    <col min="9420" max="9669" width="11.42578125" style="33"/>
    <col min="9670" max="9670" width="5.7109375" style="33" customWidth="1"/>
    <col min="9671" max="9671" width="68.28515625" style="33" customWidth="1"/>
    <col min="9672" max="9672" width="10.5703125" style="33" customWidth="1"/>
    <col min="9673" max="9673" width="16.42578125" style="33" customWidth="1"/>
    <col min="9674" max="9675" width="19" style="33" customWidth="1"/>
    <col min="9676" max="9925" width="11.42578125" style="33"/>
    <col min="9926" max="9926" width="5.7109375" style="33" customWidth="1"/>
    <col min="9927" max="9927" width="68.28515625" style="33" customWidth="1"/>
    <col min="9928" max="9928" width="10.5703125" style="33" customWidth="1"/>
    <col min="9929" max="9929" width="16.42578125" style="33" customWidth="1"/>
    <col min="9930" max="9931" width="19" style="33" customWidth="1"/>
    <col min="9932" max="10181" width="11.42578125" style="33"/>
    <col min="10182" max="10182" width="5.7109375" style="33" customWidth="1"/>
    <col min="10183" max="10183" width="68.28515625" style="33" customWidth="1"/>
    <col min="10184" max="10184" width="10.5703125" style="33" customWidth="1"/>
    <col min="10185" max="10185" width="16.42578125" style="33" customWidth="1"/>
    <col min="10186" max="10187" width="19" style="33" customWidth="1"/>
    <col min="10188" max="10437" width="11.42578125" style="33"/>
    <col min="10438" max="10438" width="5.7109375" style="33" customWidth="1"/>
    <col min="10439" max="10439" width="68.28515625" style="33" customWidth="1"/>
    <col min="10440" max="10440" width="10.5703125" style="33" customWidth="1"/>
    <col min="10441" max="10441" width="16.42578125" style="33" customWidth="1"/>
    <col min="10442" max="10443" width="19" style="33" customWidth="1"/>
    <col min="10444" max="10693" width="11.42578125" style="33"/>
    <col min="10694" max="10694" width="5.7109375" style="33" customWidth="1"/>
    <col min="10695" max="10695" width="68.28515625" style="33" customWidth="1"/>
    <col min="10696" max="10696" width="10.5703125" style="33" customWidth="1"/>
    <col min="10697" max="10697" width="16.42578125" style="33" customWidth="1"/>
    <col min="10698" max="10699" width="19" style="33" customWidth="1"/>
    <col min="10700" max="10949" width="11.42578125" style="33"/>
    <col min="10950" max="10950" width="5.7109375" style="33" customWidth="1"/>
    <col min="10951" max="10951" width="68.28515625" style="33" customWidth="1"/>
    <col min="10952" max="10952" width="10.5703125" style="33" customWidth="1"/>
    <col min="10953" max="10953" width="16.42578125" style="33" customWidth="1"/>
    <col min="10954" max="10955" width="19" style="33" customWidth="1"/>
    <col min="10956" max="11205" width="11.42578125" style="33"/>
    <col min="11206" max="11206" width="5.7109375" style="33" customWidth="1"/>
    <col min="11207" max="11207" width="68.28515625" style="33" customWidth="1"/>
    <col min="11208" max="11208" width="10.5703125" style="33" customWidth="1"/>
    <col min="11209" max="11209" width="16.42578125" style="33" customWidth="1"/>
    <col min="11210" max="11211" width="19" style="33" customWidth="1"/>
    <col min="11212" max="11461" width="11.42578125" style="33"/>
    <col min="11462" max="11462" width="5.7109375" style="33" customWidth="1"/>
    <col min="11463" max="11463" width="68.28515625" style="33" customWidth="1"/>
    <col min="11464" max="11464" width="10.5703125" style="33" customWidth="1"/>
    <col min="11465" max="11465" width="16.42578125" style="33" customWidth="1"/>
    <col min="11466" max="11467" width="19" style="33" customWidth="1"/>
    <col min="11468" max="11717" width="11.42578125" style="33"/>
    <col min="11718" max="11718" width="5.7109375" style="33" customWidth="1"/>
    <col min="11719" max="11719" width="68.28515625" style="33" customWidth="1"/>
    <col min="11720" max="11720" width="10.5703125" style="33" customWidth="1"/>
    <col min="11721" max="11721" width="16.42578125" style="33" customWidth="1"/>
    <col min="11722" max="11723" width="19" style="33" customWidth="1"/>
    <col min="11724" max="11973" width="11.42578125" style="33"/>
    <col min="11974" max="11974" width="5.7109375" style="33" customWidth="1"/>
    <col min="11975" max="11975" width="68.28515625" style="33" customWidth="1"/>
    <col min="11976" max="11976" width="10.5703125" style="33" customWidth="1"/>
    <col min="11977" max="11977" width="16.42578125" style="33" customWidth="1"/>
    <col min="11978" max="11979" width="19" style="33" customWidth="1"/>
    <col min="11980" max="12229" width="11.42578125" style="33"/>
    <col min="12230" max="12230" width="5.7109375" style="33" customWidth="1"/>
    <col min="12231" max="12231" width="68.28515625" style="33" customWidth="1"/>
    <col min="12232" max="12232" width="10.5703125" style="33" customWidth="1"/>
    <col min="12233" max="12233" width="16.42578125" style="33" customWidth="1"/>
    <col min="12234" max="12235" width="19" style="33" customWidth="1"/>
    <col min="12236" max="12485" width="11.42578125" style="33"/>
    <col min="12486" max="12486" width="5.7109375" style="33" customWidth="1"/>
    <col min="12487" max="12487" width="68.28515625" style="33" customWidth="1"/>
    <col min="12488" max="12488" width="10.5703125" style="33" customWidth="1"/>
    <col min="12489" max="12489" width="16.42578125" style="33" customWidth="1"/>
    <col min="12490" max="12491" width="19" style="33" customWidth="1"/>
    <col min="12492" max="12741" width="11.42578125" style="33"/>
    <col min="12742" max="12742" width="5.7109375" style="33" customWidth="1"/>
    <col min="12743" max="12743" width="68.28515625" style="33" customWidth="1"/>
    <col min="12744" max="12744" width="10.5703125" style="33" customWidth="1"/>
    <col min="12745" max="12745" width="16.42578125" style="33" customWidth="1"/>
    <col min="12746" max="12747" width="19" style="33" customWidth="1"/>
    <col min="12748" max="12997" width="11.42578125" style="33"/>
    <col min="12998" max="12998" width="5.7109375" style="33" customWidth="1"/>
    <col min="12999" max="12999" width="68.28515625" style="33" customWidth="1"/>
    <col min="13000" max="13000" width="10.5703125" style="33" customWidth="1"/>
    <col min="13001" max="13001" width="16.42578125" style="33" customWidth="1"/>
    <col min="13002" max="13003" width="19" style="33" customWidth="1"/>
    <col min="13004" max="13253" width="11.42578125" style="33"/>
    <col min="13254" max="13254" width="5.7109375" style="33" customWidth="1"/>
    <col min="13255" max="13255" width="68.28515625" style="33" customWidth="1"/>
    <col min="13256" max="13256" width="10.5703125" style="33" customWidth="1"/>
    <col min="13257" max="13257" width="16.42578125" style="33" customWidth="1"/>
    <col min="13258" max="13259" width="19" style="33" customWidth="1"/>
    <col min="13260" max="13509" width="11.42578125" style="33"/>
    <col min="13510" max="13510" width="5.7109375" style="33" customWidth="1"/>
    <col min="13511" max="13511" width="68.28515625" style="33" customWidth="1"/>
    <col min="13512" max="13512" width="10.5703125" style="33" customWidth="1"/>
    <col min="13513" max="13513" width="16.42578125" style="33" customWidth="1"/>
    <col min="13514" max="13515" width="19" style="33" customWidth="1"/>
    <col min="13516" max="13765" width="11.42578125" style="33"/>
    <col min="13766" max="13766" width="5.7109375" style="33" customWidth="1"/>
    <col min="13767" max="13767" width="68.28515625" style="33" customWidth="1"/>
    <col min="13768" max="13768" width="10.5703125" style="33" customWidth="1"/>
    <col min="13769" max="13769" width="16.42578125" style="33" customWidth="1"/>
    <col min="13770" max="13771" width="19" style="33" customWidth="1"/>
    <col min="13772" max="14021" width="11.42578125" style="33"/>
    <col min="14022" max="14022" width="5.7109375" style="33" customWidth="1"/>
    <col min="14023" max="14023" width="68.28515625" style="33" customWidth="1"/>
    <col min="14024" max="14024" width="10.5703125" style="33" customWidth="1"/>
    <col min="14025" max="14025" width="16.42578125" style="33" customWidth="1"/>
    <col min="14026" max="14027" width="19" style="33" customWidth="1"/>
    <col min="14028" max="14277" width="11.42578125" style="33"/>
    <col min="14278" max="14278" width="5.7109375" style="33" customWidth="1"/>
    <col min="14279" max="14279" width="68.28515625" style="33" customWidth="1"/>
    <col min="14280" max="14280" width="10.5703125" style="33" customWidth="1"/>
    <col min="14281" max="14281" width="16.42578125" style="33" customWidth="1"/>
    <col min="14282" max="14283" width="19" style="33" customWidth="1"/>
    <col min="14284" max="14533" width="11.42578125" style="33"/>
    <col min="14534" max="14534" width="5.7109375" style="33" customWidth="1"/>
    <col min="14535" max="14535" width="68.28515625" style="33" customWidth="1"/>
    <col min="14536" max="14536" width="10.5703125" style="33" customWidth="1"/>
    <col min="14537" max="14537" width="16.42578125" style="33" customWidth="1"/>
    <col min="14538" max="14539" width="19" style="33" customWidth="1"/>
    <col min="14540" max="14789" width="11.42578125" style="33"/>
    <col min="14790" max="14790" width="5.7109375" style="33" customWidth="1"/>
    <col min="14791" max="14791" width="68.28515625" style="33" customWidth="1"/>
    <col min="14792" max="14792" width="10.5703125" style="33" customWidth="1"/>
    <col min="14793" max="14793" width="16.42578125" style="33" customWidth="1"/>
    <col min="14794" max="14795" width="19" style="33" customWidth="1"/>
    <col min="14796" max="15045" width="11.42578125" style="33"/>
    <col min="15046" max="15046" width="5.7109375" style="33" customWidth="1"/>
    <col min="15047" max="15047" width="68.28515625" style="33" customWidth="1"/>
    <col min="15048" max="15048" width="10.5703125" style="33" customWidth="1"/>
    <col min="15049" max="15049" width="16.42578125" style="33" customWidth="1"/>
    <col min="15050" max="15051" width="19" style="33" customWidth="1"/>
    <col min="15052" max="15301" width="11.42578125" style="33"/>
    <col min="15302" max="15302" width="5.7109375" style="33" customWidth="1"/>
    <col min="15303" max="15303" width="68.28515625" style="33" customWidth="1"/>
    <col min="15304" max="15304" width="10.5703125" style="33" customWidth="1"/>
    <col min="15305" max="15305" width="16.42578125" style="33" customWidth="1"/>
    <col min="15306" max="15307" width="19" style="33" customWidth="1"/>
    <col min="15308" max="15557" width="11.42578125" style="33"/>
    <col min="15558" max="15558" width="5.7109375" style="33" customWidth="1"/>
    <col min="15559" max="15559" width="68.28515625" style="33" customWidth="1"/>
    <col min="15560" max="15560" width="10.5703125" style="33" customWidth="1"/>
    <col min="15561" max="15561" width="16.42578125" style="33" customWidth="1"/>
    <col min="15562" max="15563" width="19" style="33" customWidth="1"/>
    <col min="15564" max="15813" width="11.42578125" style="33"/>
    <col min="15814" max="15814" width="5.7109375" style="33" customWidth="1"/>
    <col min="15815" max="15815" width="68.28515625" style="33" customWidth="1"/>
    <col min="15816" max="15816" width="10.5703125" style="33" customWidth="1"/>
    <col min="15817" max="15817" width="16.42578125" style="33" customWidth="1"/>
    <col min="15818" max="15819" width="19" style="33" customWidth="1"/>
    <col min="15820" max="16069" width="11.42578125" style="33"/>
    <col min="16070" max="16070" width="5.7109375" style="33" customWidth="1"/>
    <col min="16071" max="16071" width="68.28515625" style="33" customWidth="1"/>
    <col min="16072" max="16072" width="10.5703125" style="33" customWidth="1"/>
    <col min="16073" max="16073" width="16.42578125" style="33" customWidth="1"/>
    <col min="16074" max="16075" width="19" style="33" customWidth="1"/>
    <col min="16076" max="16384" width="11.42578125" style="33"/>
  </cols>
  <sheetData>
    <row r="2" spans="2:11" s="87" customFormat="1" ht="24" customHeight="1" x14ac:dyDescent="0.25">
      <c r="B2" s="292" t="s">
        <v>230</v>
      </c>
      <c r="C2" s="292"/>
      <c r="D2" s="292"/>
      <c r="E2" s="292"/>
      <c r="F2" s="292"/>
      <c r="G2" s="292"/>
      <c r="H2" s="292"/>
      <c r="I2" s="292"/>
      <c r="J2" s="292"/>
      <c r="K2" s="292"/>
    </row>
    <row r="3" spans="2:11" s="87" customFormat="1" ht="24" customHeight="1" x14ac:dyDescent="0.25">
      <c r="B3" s="88"/>
      <c r="C3" s="88"/>
      <c r="D3" s="88"/>
      <c r="E3" s="88"/>
      <c r="F3" s="88"/>
      <c r="G3" s="88"/>
      <c r="H3" s="88"/>
      <c r="I3" s="88"/>
      <c r="J3" s="88"/>
      <c r="K3" s="88"/>
    </row>
    <row r="4" spans="2:11" s="87" customFormat="1" ht="24" customHeight="1" x14ac:dyDescent="0.3">
      <c r="B4" s="89" t="s">
        <v>231</v>
      </c>
      <c r="C4" s="90" t="s">
        <v>232</v>
      </c>
      <c r="E4" s="88"/>
      <c r="F4" s="88"/>
      <c r="G4" s="88"/>
      <c r="H4" s="88"/>
      <c r="I4" s="91" t="s">
        <v>233</v>
      </c>
      <c r="J4" s="293">
        <v>44512</v>
      </c>
      <c r="K4" s="293"/>
    </row>
    <row r="5" spans="2:11" s="87" customFormat="1" ht="23.25" x14ac:dyDescent="0.25">
      <c r="B5" s="88"/>
      <c r="C5" s="92" t="s">
        <v>234</v>
      </c>
      <c r="E5" s="88"/>
      <c r="F5" s="88"/>
      <c r="G5" s="88"/>
      <c r="H5" s="88"/>
      <c r="I5" s="93"/>
      <c r="J5" s="93"/>
      <c r="K5" s="93"/>
    </row>
    <row r="6" spans="2:11" s="87" customFormat="1" ht="23.25" x14ac:dyDescent="0.25">
      <c r="B6" s="88"/>
      <c r="C6" s="94" t="s">
        <v>235</v>
      </c>
      <c r="E6" s="88"/>
      <c r="F6" s="88"/>
      <c r="G6" s="88"/>
      <c r="H6" s="88"/>
      <c r="I6" s="93"/>
      <c r="J6" s="93"/>
      <c r="K6" s="93"/>
    </row>
    <row r="7" spans="2:11" s="87" customFormat="1" ht="21" customHeight="1" x14ac:dyDescent="0.25">
      <c r="B7" s="95"/>
      <c r="C7" s="96"/>
      <c r="D7" s="96"/>
      <c r="E7" s="95"/>
      <c r="F7" s="95"/>
      <c r="G7" s="95"/>
      <c r="H7" s="95"/>
      <c r="I7" s="96"/>
      <c r="J7" s="96"/>
      <c r="K7" s="96"/>
    </row>
    <row r="8" spans="2:11" s="87" customFormat="1" ht="18.75" customHeight="1" x14ac:dyDescent="0.25">
      <c r="B8" s="97" t="s">
        <v>236</v>
      </c>
      <c r="C8" s="92" t="s">
        <v>237</v>
      </c>
      <c r="E8" s="95"/>
      <c r="F8" s="95"/>
      <c r="G8" s="95"/>
      <c r="H8" s="95"/>
      <c r="I8" s="96"/>
      <c r="J8" s="96"/>
      <c r="K8" s="96"/>
    </row>
    <row r="9" spans="2:11" s="87" customFormat="1" ht="25.5" x14ac:dyDescent="0.25">
      <c r="B9" s="95"/>
      <c r="C9" s="94" t="s">
        <v>238</v>
      </c>
      <c r="E9" s="95"/>
      <c r="F9" s="98"/>
      <c r="G9" s="98"/>
      <c r="H9" s="98"/>
      <c r="I9" s="99"/>
      <c r="J9" s="99"/>
      <c r="K9" s="99"/>
    </row>
    <row r="10" spans="2:11" s="87" customFormat="1" ht="18.75" customHeight="1" x14ac:dyDescent="0.25">
      <c r="B10" s="95"/>
      <c r="C10" s="92"/>
      <c r="E10" s="95"/>
      <c r="F10" s="98"/>
      <c r="G10" s="98"/>
      <c r="H10" s="98"/>
      <c r="I10" s="99"/>
      <c r="J10" s="99"/>
      <c r="K10" s="99"/>
    </row>
    <row r="11" spans="2:11" s="87" customFormat="1" ht="26.25" customHeight="1" x14ac:dyDescent="0.25">
      <c r="B11" s="294" t="s">
        <v>239</v>
      </c>
      <c r="C11" s="294"/>
      <c r="D11" s="294"/>
      <c r="E11" s="295"/>
      <c r="F11" s="319" t="s">
        <v>240</v>
      </c>
      <c r="G11" s="320"/>
      <c r="H11" s="319" t="s">
        <v>241</v>
      </c>
      <c r="I11" s="320"/>
      <c r="J11" s="319" t="s">
        <v>217</v>
      </c>
      <c r="K11" s="320"/>
    </row>
    <row r="12" spans="2:11" s="87" customFormat="1" ht="66.75" customHeight="1" x14ac:dyDescent="0.25">
      <c r="B12" s="296" t="s">
        <v>2</v>
      </c>
      <c r="C12" s="323" t="s">
        <v>3</v>
      </c>
      <c r="D12" s="325" t="s">
        <v>4</v>
      </c>
      <c r="E12" s="321" t="s">
        <v>5</v>
      </c>
      <c r="F12" s="327" t="s">
        <v>242</v>
      </c>
      <c r="G12" s="328"/>
      <c r="H12" s="329" t="s">
        <v>243</v>
      </c>
      <c r="I12" s="328"/>
      <c r="J12" s="329" t="s">
        <v>244</v>
      </c>
      <c r="K12" s="328"/>
    </row>
    <row r="13" spans="2:11" s="87" customFormat="1" ht="30.75" customHeight="1" x14ac:dyDescent="0.25">
      <c r="B13" s="297"/>
      <c r="C13" s="324"/>
      <c r="D13" s="326"/>
      <c r="E13" s="322"/>
      <c r="F13" s="100" t="s">
        <v>6</v>
      </c>
      <c r="G13" s="101" t="s">
        <v>7</v>
      </c>
      <c r="H13" s="102" t="s">
        <v>6</v>
      </c>
      <c r="I13" s="101" t="s">
        <v>7</v>
      </c>
      <c r="J13" s="102" t="s">
        <v>6</v>
      </c>
      <c r="K13" s="101" t="s">
        <v>7</v>
      </c>
    </row>
    <row r="14" spans="2:11" s="103" customFormat="1" ht="18" customHeight="1" x14ac:dyDescent="0.25">
      <c r="B14" s="104" t="s">
        <v>8</v>
      </c>
      <c r="C14" s="105" t="s">
        <v>9</v>
      </c>
      <c r="D14" s="106"/>
      <c r="E14" s="107"/>
      <c r="F14" s="108"/>
      <c r="G14" s="109"/>
      <c r="H14" s="108"/>
      <c r="I14" s="109"/>
      <c r="J14" s="108"/>
      <c r="K14" s="110"/>
    </row>
    <row r="15" spans="2:11" ht="49.5" x14ac:dyDescent="0.25">
      <c r="B15" s="4">
        <v>1</v>
      </c>
      <c r="C15" s="5" t="s">
        <v>10</v>
      </c>
      <c r="D15" s="6" t="s">
        <v>11</v>
      </c>
      <c r="E15" s="7">
        <v>7.3</v>
      </c>
      <c r="F15" s="81">
        <v>122</v>
      </c>
      <c r="G15" s="8">
        <f>+ROUND(F15*$E15,2)</f>
        <v>890.6</v>
      </c>
      <c r="H15" s="81">
        <v>50</v>
      </c>
      <c r="I15" s="8">
        <f t="shared" ref="I15:I78" si="0">+ROUND(H15*$E15,2)</f>
        <v>365</v>
      </c>
      <c r="J15" s="8">
        <f>F15+H15</f>
        <v>172</v>
      </c>
      <c r="K15" s="8">
        <f t="shared" ref="K15:K78" si="1">+ROUND(J15*$E15,2)</f>
        <v>1255.5999999999999</v>
      </c>
    </row>
    <row r="16" spans="2:11" ht="33" x14ac:dyDescent="0.25">
      <c r="B16" s="4">
        <f>B15+1</f>
        <v>2</v>
      </c>
      <c r="C16" s="9" t="s">
        <v>12</v>
      </c>
      <c r="D16" s="6" t="s">
        <v>11</v>
      </c>
      <c r="E16" s="7">
        <v>22.17</v>
      </c>
      <c r="F16" s="81">
        <v>1</v>
      </c>
      <c r="G16" s="8">
        <f t="shared" ref="G16:G79" si="2">+ROUND(F16*$E16,2)</f>
        <v>22.17</v>
      </c>
      <c r="H16" s="81">
        <v>4</v>
      </c>
      <c r="I16" s="8">
        <f t="shared" si="0"/>
        <v>88.68</v>
      </c>
      <c r="J16" s="8">
        <f t="shared" ref="J16:J79" si="3">F16+H16</f>
        <v>5</v>
      </c>
      <c r="K16" s="8">
        <f t="shared" si="1"/>
        <v>110.85</v>
      </c>
    </row>
    <row r="17" spans="2:11" ht="16.5" x14ac:dyDescent="0.25">
      <c r="B17" s="4">
        <f t="shared" ref="B17:B80" si="4">B16+1</f>
        <v>3</v>
      </c>
      <c r="C17" s="9" t="s">
        <v>13</v>
      </c>
      <c r="D17" s="6" t="s">
        <v>11</v>
      </c>
      <c r="E17" s="7">
        <v>4.5599999999999996</v>
      </c>
      <c r="F17" s="81">
        <v>432</v>
      </c>
      <c r="G17" s="8">
        <f t="shared" si="2"/>
        <v>1969.92</v>
      </c>
      <c r="H17" s="81">
        <v>50</v>
      </c>
      <c r="I17" s="8">
        <f t="shared" si="0"/>
        <v>228</v>
      </c>
      <c r="J17" s="8">
        <f t="shared" si="3"/>
        <v>482</v>
      </c>
      <c r="K17" s="8">
        <f t="shared" si="1"/>
        <v>2197.92</v>
      </c>
    </row>
    <row r="18" spans="2:11" ht="16.5" x14ac:dyDescent="0.25">
      <c r="B18" s="4">
        <f t="shared" si="4"/>
        <v>4</v>
      </c>
      <c r="C18" s="9" t="s">
        <v>14</v>
      </c>
      <c r="D18" s="6" t="s">
        <v>11</v>
      </c>
      <c r="E18" s="7">
        <v>8.56</v>
      </c>
      <c r="F18" s="81">
        <v>122</v>
      </c>
      <c r="G18" s="8">
        <f t="shared" si="2"/>
        <v>1044.32</v>
      </c>
      <c r="H18" s="81">
        <v>50</v>
      </c>
      <c r="I18" s="8">
        <f t="shared" si="0"/>
        <v>428</v>
      </c>
      <c r="J18" s="8">
        <f t="shared" si="3"/>
        <v>172</v>
      </c>
      <c r="K18" s="8">
        <f t="shared" si="1"/>
        <v>1472.32</v>
      </c>
    </row>
    <row r="19" spans="2:11" ht="16.5" x14ac:dyDescent="0.25">
      <c r="B19" s="4">
        <f t="shared" si="4"/>
        <v>5</v>
      </c>
      <c r="C19" s="9" t="s">
        <v>15</v>
      </c>
      <c r="D19" s="6" t="s">
        <v>11</v>
      </c>
      <c r="E19" s="7">
        <v>0.77</v>
      </c>
      <c r="F19" s="81">
        <v>206</v>
      </c>
      <c r="G19" s="8">
        <f t="shared" si="2"/>
        <v>158.62</v>
      </c>
      <c r="H19" s="81">
        <v>50</v>
      </c>
      <c r="I19" s="8">
        <f t="shared" si="0"/>
        <v>38.5</v>
      </c>
      <c r="J19" s="8">
        <f t="shared" si="3"/>
        <v>256</v>
      </c>
      <c r="K19" s="8">
        <f t="shared" si="1"/>
        <v>197.12</v>
      </c>
    </row>
    <row r="20" spans="2:11" ht="33" x14ac:dyDescent="0.25">
      <c r="B20" s="4">
        <f t="shared" si="4"/>
        <v>6</v>
      </c>
      <c r="C20" s="9" t="s">
        <v>16</v>
      </c>
      <c r="D20" s="6" t="s">
        <v>11</v>
      </c>
      <c r="E20" s="7">
        <v>6.16</v>
      </c>
      <c r="F20" s="81">
        <v>26</v>
      </c>
      <c r="G20" s="8">
        <f t="shared" si="2"/>
        <v>160.16</v>
      </c>
      <c r="H20" s="81"/>
      <c r="I20" s="8">
        <f t="shared" si="0"/>
        <v>0</v>
      </c>
      <c r="J20" s="8">
        <f t="shared" si="3"/>
        <v>26</v>
      </c>
      <c r="K20" s="8">
        <f t="shared" si="1"/>
        <v>160.16</v>
      </c>
    </row>
    <row r="21" spans="2:11" ht="33" x14ac:dyDescent="0.25">
      <c r="B21" s="4">
        <f t="shared" si="4"/>
        <v>7</v>
      </c>
      <c r="C21" s="9" t="s">
        <v>17</v>
      </c>
      <c r="D21" s="6" t="s">
        <v>11</v>
      </c>
      <c r="E21" s="7">
        <v>6.09</v>
      </c>
      <c r="F21" s="81">
        <v>299</v>
      </c>
      <c r="G21" s="8">
        <f t="shared" si="2"/>
        <v>1820.91</v>
      </c>
      <c r="H21" s="81"/>
      <c r="I21" s="8">
        <f t="shared" si="0"/>
        <v>0</v>
      </c>
      <c r="J21" s="8">
        <f t="shared" si="3"/>
        <v>299</v>
      </c>
      <c r="K21" s="8">
        <f t="shared" si="1"/>
        <v>1820.91</v>
      </c>
    </row>
    <row r="22" spans="2:11" ht="33" x14ac:dyDescent="0.25">
      <c r="B22" s="4">
        <f t="shared" si="4"/>
        <v>8</v>
      </c>
      <c r="C22" s="9" t="s">
        <v>18</v>
      </c>
      <c r="D22" s="6" t="s">
        <v>11</v>
      </c>
      <c r="E22" s="7">
        <v>6.57</v>
      </c>
      <c r="F22" s="81">
        <v>322</v>
      </c>
      <c r="G22" s="8">
        <f t="shared" si="2"/>
        <v>2115.54</v>
      </c>
      <c r="H22" s="81">
        <v>194</v>
      </c>
      <c r="I22" s="8">
        <f t="shared" si="0"/>
        <v>1274.58</v>
      </c>
      <c r="J22" s="8">
        <f t="shared" si="3"/>
        <v>516</v>
      </c>
      <c r="K22" s="8">
        <f t="shared" si="1"/>
        <v>3390.12</v>
      </c>
    </row>
    <row r="23" spans="2:11" ht="33" x14ac:dyDescent="0.25">
      <c r="B23" s="4">
        <f t="shared" si="4"/>
        <v>9</v>
      </c>
      <c r="C23" s="9" t="s">
        <v>19</v>
      </c>
      <c r="D23" s="6" t="s">
        <v>11</v>
      </c>
      <c r="E23" s="7">
        <v>6.38</v>
      </c>
      <c r="F23" s="81">
        <v>60</v>
      </c>
      <c r="G23" s="8">
        <f t="shared" si="2"/>
        <v>382.8</v>
      </c>
      <c r="H23" s="81"/>
      <c r="I23" s="8">
        <f t="shared" si="0"/>
        <v>0</v>
      </c>
      <c r="J23" s="8">
        <f t="shared" si="3"/>
        <v>60</v>
      </c>
      <c r="K23" s="8">
        <f t="shared" si="1"/>
        <v>382.8</v>
      </c>
    </row>
    <row r="24" spans="2:11" ht="33" x14ac:dyDescent="0.25">
      <c r="B24" s="4">
        <f t="shared" si="4"/>
        <v>10</v>
      </c>
      <c r="C24" s="9" t="s">
        <v>20</v>
      </c>
      <c r="D24" s="6" t="s">
        <v>11</v>
      </c>
      <c r="E24" s="7">
        <v>8.2100000000000009</v>
      </c>
      <c r="F24" s="81">
        <v>19</v>
      </c>
      <c r="G24" s="8">
        <f t="shared" si="2"/>
        <v>155.99</v>
      </c>
      <c r="H24" s="81">
        <v>55</v>
      </c>
      <c r="I24" s="8">
        <f t="shared" si="0"/>
        <v>451.55</v>
      </c>
      <c r="J24" s="8">
        <f t="shared" si="3"/>
        <v>74</v>
      </c>
      <c r="K24" s="8">
        <f t="shared" si="1"/>
        <v>607.54</v>
      </c>
    </row>
    <row r="25" spans="2:11" ht="16.5" x14ac:dyDescent="0.25">
      <c r="B25" s="4">
        <f t="shared" si="4"/>
        <v>11</v>
      </c>
      <c r="C25" s="10" t="s">
        <v>21</v>
      </c>
      <c r="D25" s="6" t="s">
        <v>11</v>
      </c>
      <c r="E25" s="7">
        <v>2.57</v>
      </c>
      <c r="F25" s="81">
        <v>360</v>
      </c>
      <c r="G25" s="8">
        <f t="shared" si="2"/>
        <v>925.2</v>
      </c>
      <c r="H25" s="81">
        <v>120</v>
      </c>
      <c r="I25" s="8">
        <f t="shared" si="0"/>
        <v>308.39999999999998</v>
      </c>
      <c r="J25" s="8">
        <f t="shared" si="3"/>
        <v>480</v>
      </c>
      <c r="K25" s="8">
        <f t="shared" si="1"/>
        <v>1233.5999999999999</v>
      </c>
    </row>
    <row r="26" spans="2:11" ht="33" x14ac:dyDescent="0.25">
      <c r="B26" s="4">
        <f t="shared" si="4"/>
        <v>12</v>
      </c>
      <c r="C26" s="9" t="s">
        <v>22</v>
      </c>
      <c r="D26" s="6" t="s">
        <v>11</v>
      </c>
      <c r="E26" s="7">
        <v>51.1</v>
      </c>
      <c r="F26" s="81">
        <v>13</v>
      </c>
      <c r="G26" s="8">
        <f t="shared" si="2"/>
        <v>664.3</v>
      </c>
      <c r="H26" s="81"/>
      <c r="I26" s="8">
        <f t="shared" si="0"/>
        <v>0</v>
      </c>
      <c r="J26" s="8">
        <f t="shared" si="3"/>
        <v>13</v>
      </c>
      <c r="K26" s="8">
        <f t="shared" si="1"/>
        <v>664.3</v>
      </c>
    </row>
    <row r="27" spans="2:11" ht="33" x14ac:dyDescent="0.25">
      <c r="B27" s="4">
        <f t="shared" si="4"/>
        <v>13</v>
      </c>
      <c r="C27" s="9" t="s">
        <v>23</v>
      </c>
      <c r="D27" s="6" t="s">
        <v>11</v>
      </c>
      <c r="E27" s="7">
        <v>65.2</v>
      </c>
      <c r="F27" s="81">
        <v>389</v>
      </c>
      <c r="G27" s="8">
        <f>+ROUND(F27*$E27,2)</f>
        <v>25362.799999999999</v>
      </c>
      <c r="H27" s="81">
        <v>180</v>
      </c>
      <c r="I27" s="8">
        <f t="shared" si="0"/>
        <v>11736</v>
      </c>
      <c r="J27" s="8">
        <f t="shared" si="3"/>
        <v>569</v>
      </c>
      <c r="K27" s="8">
        <f t="shared" si="1"/>
        <v>37098.800000000003</v>
      </c>
    </row>
    <row r="28" spans="2:11" ht="33" x14ac:dyDescent="0.25">
      <c r="B28" s="4">
        <f t="shared" si="4"/>
        <v>14</v>
      </c>
      <c r="C28" s="9" t="s">
        <v>24</v>
      </c>
      <c r="D28" s="6" t="s">
        <v>11</v>
      </c>
      <c r="E28" s="7">
        <v>95.12</v>
      </c>
      <c r="F28" s="81">
        <v>14</v>
      </c>
      <c r="G28" s="8">
        <f t="shared" si="2"/>
        <v>1331.68</v>
      </c>
      <c r="H28" s="81">
        <v>4</v>
      </c>
      <c r="I28" s="8">
        <f t="shared" si="0"/>
        <v>380.48</v>
      </c>
      <c r="J28" s="8">
        <f t="shared" si="3"/>
        <v>18</v>
      </c>
      <c r="K28" s="8">
        <f t="shared" si="1"/>
        <v>1712.16</v>
      </c>
    </row>
    <row r="29" spans="2:11" ht="33" x14ac:dyDescent="0.25">
      <c r="B29" s="4">
        <f t="shared" si="4"/>
        <v>15</v>
      </c>
      <c r="C29" s="11" t="s">
        <v>25</v>
      </c>
      <c r="D29" s="6" t="s">
        <v>11</v>
      </c>
      <c r="E29" s="7">
        <v>5.25</v>
      </c>
      <c r="F29" s="81">
        <v>144</v>
      </c>
      <c r="G29" s="8">
        <f t="shared" si="2"/>
        <v>756</v>
      </c>
      <c r="H29" s="81">
        <v>90</v>
      </c>
      <c r="I29" s="8">
        <f t="shared" si="0"/>
        <v>472.5</v>
      </c>
      <c r="J29" s="8">
        <f t="shared" si="3"/>
        <v>234</v>
      </c>
      <c r="K29" s="8">
        <f t="shared" si="1"/>
        <v>1228.5</v>
      </c>
    </row>
    <row r="30" spans="2:11" ht="45" customHeight="1" x14ac:dyDescent="0.25">
      <c r="B30" s="4">
        <f t="shared" si="4"/>
        <v>16</v>
      </c>
      <c r="C30" s="9" t="s">
        <v>26</v>
      </c>
      <c r="D30" s="6" t="s">
        <v>11</v>
      </c>
      <c r="E30" s="7">
        <v>3.64</v>
      </c>
      <c r="F30" s="81">
        <v>634</v>
      </c>
      <c r="G30" s="8">
        <f t="shared" si="2"/>
        <v>2307.7600000000002</v>
      </c>
      <c r="H30" s="81">
        <v>304</v>
      </c>
      <c r="I30" s="8">
        <f t="shared" si="0"/>
        <v>1106.56</v>
      </c>
      <c r="J30" s="8">
        <f t="shared" si="3"/>
        <v>938</v>
      </c>
      <c r="K30" s="8">
        <f t="shared" si="1"/>
        <v>3414.32</v>
      </c>
    </row>
    <row r="31" spans="2:11" ht="33" x14ac:dyDescent="0.25">
      <c r="B31" s="4">
        <f t="shared" si="4"/>
        <v>17</v>
      </c>
      <c r="C31" s="11" t="s">
        <v>27</v>
      </c>
      <c r="D31" s="6" t="s">
        <v>11</v>
      </c>
      <c r="E31" s="7">
        <v>13.58</v>
      </c>
      <c r="F31" s="81">
        <v>295</v>
      </c>
      <c r="G31" s="8">
        <f t="shared" si="2"/>
        <v>4006.1</v>
      </c>
      <c r="H31" s="81">
        <v>83</v>
      </c>
      <c r="I31" s="8">
        <f t="shared" si="0"/>
        <v>1127.1400000000001</v>
      </c>
      <c r="J31" s="8">
        <f t="shared" si="3"/>
        <v>378</v>
      </c>
      <c r="K31" s="8">
        <f t="shared" si="1"/>
        <v>5133.24</v>
      </c>
    </row>
    <row r="32" spans="2:11" ht="33" x14ac:dyDescent="0.25">
      <c r="B32" s="4">
        <f t="shared" si="4"/>
        <v>18</v>
      </c>
      <c r="C32" s="11" t="s">
        <v>28</v>
      </c>
      <c r="D32" s="6" t="s">
        <v>11</v>
      </c>
      <c r="E32" s="7">
        <v>16.920000000000002</v>
      </c>
      <c r="F32" s="81">
        <v>12</v>
      </c>
      <c r="G32" s="8">
        <f t="shared" si="2"/>
        <v>203.04</v>
      </c>
      <c r="H32" s="81">
        <v>17</v>
      </c>
      <c r="I32" s="8">
        <f t="shared" si="0"/>
        <v>287.64</v>
      </c>
      <c r="J32" s="8">
        <f t="shared" si="3"/>
        <v>29</v>
      </c>
      <c r="K32" s="8">
        <f t="shared" si="1"/>
        <v>490.68</v>
      </c>
    </row>
    <row r="33" spans="2:11" ht="33" x14ac:dyDescent="0.25">
      <c r="B33" s="4">
        <f t="shared" si="4"/>
        <v>19</v>
      </c>
      <c r="C33" s="11" t="s">
        <v>29</v>
      </c>
      <c r="D33" s="6" t="s">
        <v>11</v>
      </c>
      <c r="E33" s="7">
        <v>1.62</v>
      </c>
      <c r="F33" s="81">
        <v>829</v>
      </c>
      <c r="G33" s="8">
        <f t="shared" si="2"/>
        <v>1342.98</v>
      </c>
      <c r="H33" s="81">
        <v>268</v>
      </c>
      <c r="I33" s="8">
        <f t="shared" si="0"/>
        <v>434.16</v>
      </c>
      <c r="J33" s="8">
        <f t="shared" si="3"/>
        <v>1097</v>
      </c>
      <c r="K33" s="8">
        <f t="shared" si="1"/>
        <v>1777.14</v>
      </c>
    </row>
    <row r="34" spans="2:11" ht="51.95" customHeight="1" x14ac:dyDescent="0.25">
      <c r="B34" s="4">
        <f t="shared" si="4"/>
        <v>20</v>
      </c>
      <c r="C34" s="11" t="s">
        <v>30</v>
      </c>
      <c r="D34" s="6" t="s">
        <v>11</v>
      </c>
      <c r="E34" s="7">
        <v>4.91</v>
      </c>
      <c r="F34" s="81">
        <v>96</v>
      </c>
      <c r="G34" s="8">
        <f t="shared" si="2"/>
        <v>471.36</v>
      </c>
      <c r="H34" s="81">
        <v>50</v>
      </c>
      <c r="I34" s="8">
        <f t="shared" si="0"/>
        <v>245.5</v>
      </c>
      <c r="J34" s="8">
        <f t="shared" si="3"/>
        <v>146</v>
      </c>
      <c r="K34" s="8">
        <f t="shared" si="1"/>
        <v>716.86</v>
      </c>
    </row>
    <row r="35" spans="2:11" ht="33" x14ac:dyDescent="0.25">
      <c r="B35" s="4">
        <f t="shared" si="4"/>
        <v>21</v>
      </c>
      <c r="C35" s="11" t="s">
        <v>31</v>
      </c>
      <c r="D35" s="6" t="s">
        <v>11</v>
      </c>
      <c r="E35" s="7">
        <v>4.09</v>
      </c>
      <c r="F35" s="81">
        <v>282</v>
      </c>
      <c r="G35" s="8">
        <f t="shared" si="2"/>
        <v>1153.3800000000001</v>
      </c>
      <c r="H35" s="81">
        <v>83</v>
      </c>
      <c r="I35" s="8">
        <f t="shared" si="0"/>
        <v>339.47</v>
      </c>
      <c r="J35" s="8">
        <f t="shared" si="3"/>
        <v>365</v>
      </c>
      <c r="K35" s="8">
        <f t="shared" si="1"/>
        <v>1492.85</v>
      </c>
    </row>
    <row r="36" spans="2:11" ht="16.5" x14ac:dyDescent="0.25">
      <c r="B36" s="4">
        <f t="shared" si="4"/>
        <v>22</v>
      </c>
      <c r="C36" s="10" t="s">
        <v>32</v>
      </c>
      <c r="D36" s="6" t="s">
        <v>11</v>
      </c>
      <c r="E36" s="7">
        <v>6.6</v>
      </c>
      <c r="F36" s="81">
        <v>791</v>
      </c>
      <c r="G36" s="8">
        <f t="shared" si="2"/>
        <v>5220.6000000000004</v>
      </c>
      <c r="H36" s="81">
        <v>294</v>
      </c>
      <c r="I36" s="8">
        <f t="shared" si="0"/>
        <v>1940.4</v>
      </c>
      <c r="J36" s="8">
        <f t="shared" si="3"/>
        <v>1085</v>
      </c>
      <c r="K36" s="8">
        <f t="shared" si="1"/>
        <v>7161</v>
      </c>
    </row>
    <row r="37" spans="2:11" ht="16.5" x14ac:dyDescent="0.25">
      <c r="B37" s="4">
        <f t="shared" si="4"/>
        <v>23</v>
      </c>
      <c r="C37" s="10" t="s">
        <v>33</v>
      </c>
      <c r="D37" s="6" t="s">
        <v>11</v>
      </c>
      <c r="E37" s="7">
        <v>14.48</v>
      </c>
      <c r="F37" s="81"/>
      <c r="G37" s="8">
        <f t="shared" si="2"/>
        <v>0</v>
      </c>
      <c r="H37" s="81">
        <v>12</v>
      </c>
      <c r="I37" s="8">
        <f t="shared" si="0"/>
        <v>173.76</v>
      </c>
      <c r="J37" s="8">
        <f t="shared" si="3"/>
        <v>12</v>
      </c>
      <c r="K37" s="8">
        <f t="shared" si="1"/>
        <v>173.76</v>
      </c>
    </row>
    <row r="38" spans="2:11" ht="16.5" x14ac:dyDescent="0.25">
      <c r="B38" s="4">
        <f t="shared" si="4"/>
        <v>24</v>
      </c>
      <c r="C38" s="11" t="s">
        <v>34</v>
      </c>
      <c r="D38" s="6" t="s">
        <v>11</v>
      </c>
      <c r="E38" s="7">
        <v>169.21</v>
      </c>
      <c r="F38" s="81"/>
      <c r="G38" s="8">
        <f t="shared" si="2"/>
        <v>0</v>
      </c>
      <c r="H38" s="81">
        <v>1</v>
      </c>
      <c r="I38" s="8">
        <f t="shared" si="0"/>
        <v>169.21</v>
      </c>
      <c r="J38" s="8">
        <f t="shared" si="3"/>
        <v>1</v>
      </c>
      <c r="K38" s="8">
        <f t="shared" si="1"/>
        <v>169.21</v>
      </c>
    </row>
    <row r="39" spans="2:11" ht="16.5" x14ac:dyDescent="0.25">
      <c r="B39" s="4">
        <f t="shared" si="4"/>
        <v>25</v>
      </c>
      <c r="C39" s="11" t="s">
        <v>35</v>
      </c>
      <c r="D39" s="6" t="s">
        <v>11</v>
      </c>
      <c r="E39" s="7">
        <v>255.14</v>
      </c>
      <c r="F39" s="81">
        <v>313</v>
      </c>
      <c r="G39" s="8">
        <f t="shared" si="2"/>
        <v>79858.820000000007</v>
      </c>
      <c r="H39" s="81">
        <v>98</v>
      </c>
      <c r="I39" s="8">
        <f t="shared" si="0"/>
        <v>25003.72</v>
      </c>
      <c r="J39" s="8">
        <f t="shared" si="3"/>
        <v>411</v>
      </c>
      <c r="K39" s="8">
        <f t="shared" si="1"/>
        <v>104862.54</v>
      </c>
    </row>
    <row r="40" spans="2:11" ht="16.5" x14ac:dyDescent="0.25">
      <c r="B40" s="4">
        <f t="shared" si="4"/>
        <v>26</v>
      </c>
      <c r="C40" s="11" t="s">
        <v>36</v>
      </c>
      <c r="D40" s="6" t="s">
        <v>11</v>
      </c>
      <c r="E40" s="7">
        <v>369.2</v>
      </c>
      <c r="F40" s="81">
        <v>8</v>
      </c>
      <c r="G40" s="8">
        <f t="shared" si="2"/>
        <v>2953.6</v>
      </c>
      <c r="H40" s="81">
        <v>2</v>
      </c>
      <c r="I40" s="8">
        <f t="shared" si="0"/>
        <v>738.4</v>
      </c>
      <c r="J40" s="8">
        <f t="shared" si="3"/>
        <v>10</v>
      </c>
      <c r="K40" s="8">
        <f t="shared" si="1"/>
        <v>3692</v>
      </c>
    </row>
    <row r="41" spans="2:11" ht="16.5" x14ac:dyDescent="0.25">
      <c r="B41" s="4">
        <f t="shared" si="4"/>
        <v>27</v>
      </c>
      <c r="C41" s="11" t="s">
        <v>37</v>
      </c>
      <c r="D41" s="6" t="s">
        <v>11</v>
      </c>
      <c r="E41" s="7">
        <v>741.77</v>
      </c>
      <c r="F41" s="81">
        <v>1</v>
      </c>
      <c r="G41" s="8">
        <f t="shared" si="2"/>
        <v>741.77</v>
      </c>
      <c r="H41" s="81"/>
      <c r="I41" s="8">
        <f t="shared" si="0"/>
        <v>0</v>
      </c>
      <c r="J41" s="8">
        <f t="shared" si="3"/>
        <v>1</v>
      </c>
      <c r="K41" s="8">
        <f t="shared" si="1"/>
        <v>741.77</v>
      </c>
    </row>
    <row r="42" spans="2:11" ht="16.5" x14ac:dyDescent="0.25">
      <c r="B42" s="4">
        <f t="shared" si="4"/>
        <v>28</v>
      </c>
      <c r="C42" s="10" t="s">
        <v>38</v>
      </c>
      <c r="D42" s="6" t="s">
        <v>11</v>
      </c>
      <c r="E42" s="7">
        <v>1.43</v>
      </c>
      <c r="F42" s="81">
        <v>89</v>
      </c>
      <c r="G42" s="8">
        <f t="shared" si="2"/>
        <v>127.27</v>
      </c>
      <c r="H42" s="81">
        <v>53</v>
      </c>
      <c r="I42" s="8">
        <f t="shared" si="0"/>
        <v>75.790000000000006</v>
      </c>
      <c r="J42" s="8">
        <f t="shared" si="3"/>
        <v>142</v>
      </c>
      <c r="K42" s="8">
        <f t="shared" si="1"/>
        <v>203.06</v>
      </c>
    </row>
    <row r="43" spans="2:11" ht="16.5" x14ac:dyDescent="0.25">
      <c r="B43" s="4">
        <f t="shared" si="4"/>
        <v>29</v>
      </c>
      <c r="C43" s="5" t="s">
        <v>39</v>
      </c>
      <c r="D43" s="6" t="s">
        <v>11</v>
      </c>
      <c r="E43" s="7">
        <v>11.87</v>
      </c>
      <c r="F43" s="81">
        <v>953</v>
      </c>
      <c r="G43" s="8">
        <f t="shared" si="2"/>
        <v>11312.11</v>
      </c>
      <c r="H43" s="81">
        <v>415</v>
      </c>
      <c r="I43" s="8">
        <f t="shared" si="0"/>
        <v>4926.05</v>
      </c>
      <c r="J43" s="8">
        <f t="shared" si="3"/>
        <v>1368</v>
      </c>
      <c r="K43" s="8">
        <f t="shared" si="1"/>
        <v>16238.16</v>
      </c>
    </row>
    <row r="44" spans="2:11" ht="16.5" x14ac:dyDescent="0.25">
      <c r="B44" s="4">
        <f t="shared" si="4"/>
        <v>30</v>
      </c>
      <c r="C44" s="5" t="s">
        <v>40</v>
      </c>
      <c r="D44" s="6" t="s">
        <v>11</v>
      </c>
      <c r="E44" s="7">
        <v>15.68</v>
      </c>
      <c r="F44" s="81">
        <v>216</v>
      </c>
      <c r="G44" s="8">
        <f t="shared" si="2"/>
        <v>3386.88</v>
      </c>
      <c r="H44" s="81">
        <v>108</v>
      </c>
      <c r="I44" s="8">
        <f t="shared" si="0"/>
        <v>1693.44</v>
      </c>
      <c r="J44" s="8">
        <f t="shared" si="3"/>
        <v>324</v>
      </c>
      <c r="K44" s="8">
        <f t="shared" si="1"/>
        <v>5080.32</v>
      </c>
    </row>
    <row r="45" spans="2:11" ht="16.5" x14ac:dyDescent="0.25">
      <c r="B45" s="4">
        <f t="shared" si="4"/>
        <v>31</v>
      </c>
      <c r="C45" s="12" t="s">
        <v>41</v>
      </c>
      <c r="D45" s="6" t="s">
        <v>11</v>
      </c>
      <c r="E45" s="7">
        <v>3.5</v>
      </c>
      <c r="F45" s="81">
        <v>113</v>
      </c>
      <c r="G45" s="8">
        <f t="shared" si="2"/>
        <v>395.5</v>
      </c>
      <c r="H45" s="81">
        <v>50</v>
      </c>
      <c r="I45" s="8">
        <f t="shared" si="0"/>
        <v>175</v>
      </c>
      <c r="J45" s="8">
        <f t="shared" si="3"/>
        <v>163</v>
      </c>
      <c r="K45" s="8">
        <f t="shared" si="1"/>
        <v>570.5</v>
      </c>
    </row>
    <row r="46" spans="2:11" ht="16.5" x14ac:dyDescent="0.25">
      <c r="B46" s="4">
        <f t="shared" si="4"/>
        <v>32</v>
      </c>
      <c r="C46" s="12" t="s">
        <v>42</v>
      </c>
      <c r="D46" s="6" t="s">
        <v>11</v>
      </c>
      <c r="E46" s="7">
        <v>0.8</v>
      </c>
      <c r="F46" s="81">
        <v>350</v>
      </c>
      <c r="G46" s="8">
        <f t="shared" si="2"/>
        <v>280</v>
      </c>
      <c r="H46" s="81">
        <v>120</v>
      </c>
      <c r="I46" s="8">
        <f t="shared" si="0"/>
        <v>96</v>
      </c>
      <c r="J46" s="8">
        <f t="shared" si="3"/>
        <v>470</v>
      </c>
      <c r="K46" s="8">
        <f t="shared" si="1"/>
        <v>376</v>
      </c>
    </row>
    <row r="47" spans="2:11" ht="33" x14ac:dyDescent="0.25">
      <c r="B47" s="4">
        <f t="shared" si="4"/>
        <v>33</v>
      </c>
      <c r="C47" s="13" t="s">
        <v>181</v>
      </c>
      <c r="D47" s="6" t="s">
        <v>11</v>
      </c>
      <c r="E47" s="7">
        <v>7.09</v>
      </c>
      <c r="F47" s="81">
        <v>160</v>
      </c>
      <c r="G47" s="8">
        <f t="shared" si="2"/>
        <v>1134.4000000000001</v>
      </c>
      <c r="H47" s="81">
        <v>3</v>
      </c>
      <c r="I47" s="8">
        <f t="shared" si="0"/>
        <v>21.27</v>
      </c>
      <c r="J47" s="8">
        <f t="shared" si="3"/>
        <v>163</v>
      </c>
      <c r="K47" s="8">
        <f t="shared" si="1"/>
        <v>1155.67</v>
      </c>
    </row>
    <row r="48" spans="2:11" ht="16.5" x14ac:dyDescent="0.25">
      <c r="B48" s="4">
        <f t="shared" si="4"/>
        <v>34</v>
      </c>
      <c r="C48" s="12" t="s">
        <v>43</v>
      </c>
      <c r="D48" s="6" t="s">
        <v>11</v>
      </c>
      <c r="E48" s="7">
        <v>1.51</v>
      </c>
      <c r="F48" s="81">
        <v>2</v>
      </c>
      <c r="G48" s="8">
        <f t="shared" si="2"/>
        <v>3.02</v>
      </c>
      <c r="H48" s="8"/>
      <c r="I48" s="8">
        <f t="shared" si="0"/>
        <v>0</v>
      </c>
      <c r="J48" s="8">
        <f t="shared" si="3"/>
        <v>2</v>
      </c>
      <c r="K48" s="8">
        <f t="shared" si="1"/>
        <v>3.02</v>
      </c>
    </row>
    <row r="49" spans="2:11" ht="16.5" x14ac:dyDescent="0.25">
      <c r="B49" s="4">
        <f t="shared" si="4"/>
        <v>35</v>
      </c>
      <c r="C49" s="12" t="s">
        <v>44</v>
      </c>
      <c r="D49" s="6" t="s">
        <v>11</v>
      </c>
      <c r="E49" s="7">
        <v>2.46</v>
      </c>
      <c r="F49" s="81">
        <v>157</v>
      </c>
      <c r="G49" s="8">
        <f t="shared" si="2"/>
        <v>386.22</v>
      </c>
      <c r="H49" s="8"/>
      <c r="I49" s="8">
        <f t="shared" si="0"/>
        <v>0</v>
      </c>
      <c r="J49" s="8">
        <f t="shared" si="3"/>
        <v>157</v>
      </c>
      <c r="K49" s="8">
        <f t="shared" si="1"/>
        <v>386.22</v>
      </c>
    </row>
    <row r="50" spans="2:11" ht="16.5" x14ac:dyDescent="0.25">
      <c r="B50" s="4">
        <f t="shared" si="4"/>
        <v>36</v>
      </c>
      <c r="C50" s="12" t="s">
        <v>45</v>
      </c>
      <c r="D50" s="6" t="s">
        <v>11</v>
      </c>
      <c r="E50" s="7">
        <v>2.61</v>
      </c>
      <c r="F50" s="81">
        <v>843</v>
      </c>
      <c r="G50" s="8">
        <f t="shared" si="2"/>
        <v>2200.23</v>
      </c>
      <c r="H50" s="8"/>
      <c r="I50" s="8">
        <f t="shared" si="0"/>
        <v>0</v>
      </c>
      <c r="J50" s="8">
        <f t="shared" si="3"/>
        <v>843</v>
      </c>
      <c r="K50" s="8">
        <f t="shared" si="1"/>
        <v>2200.23</v>
      </c>
    </row>
    <row r="51" spans="2:11" ht="16.5" x14ac:dyDescent="0.25">
      <c r="B51" s="4">
        <f t="shared" si="4"/>
        <v>37</v>
      </c>
      <c r="C51" s="12" t="s">
        <v>46</v>
      </c>
      <c r="D51" s="6" t="s">
        <v>11</v>
      </c>
      <c r="E51" s="7">
        <v>3.39</v>
      </c>
      <c r="F51" s="81">
        <v>58</v>
      </c>
      <c r="G51" s="8">
        <f t="shared" si="2"/>
        <v>196.62</v>
      </c>
      <c r="H51" s="8"/>
      <c r="I51" s="8">
        <f t="shared" si="0"/>
        <v>0</v>
      </c>
      <c r="J51" s="8">
        <f t="shared" si="3"/>
        <v>58</v>
      </c>
      <c r="K51" s="8">
        <f t="shared" si="1"/>
        <v>196.62</v>
      </c>
    </row>
    <row r="52" spans="2:11" ht="16.5" x14ac:dyDescent="0.25">
      <c r="B52" s="4">
        <f t="shared" si="4"/>
        <v>38</v>
      </c>
      <c r="C52" s="12" t="s">
        <v>196</v>
      </c>
      <c r="D52" s="6" t="s">
        <v>47</v>
      </c>
      <c r="E52" s="7">
        <v>0.86</v>
      </c>
      <c r="F52" s="8">
        <v>2616</v>
      </c>
      <c r="G52" s="8">
        <f t="shared" si="2"/>
        <v>2249.7600000000002</v>
      </c>
      <c r="H52" s="8">
        <v>450</v>
      </c>
      <c r="I52" s="8">
        <f t="shared" si="0"/>
        <v>387</v>
      </c>
      <c r="J52" s="8">
        <f t="shared" si="3"/>
        <v>3066</v>
      </c>
      <c r="K52" s="8">
        <f t="shared" si="1"/>
        <v>2636.76</v>
      </c>
    </row>
    <row r="53" spans="2:11" ht="16.5" x14ac:dyDescent="0.25">
      <c r="B53" s="4">
        <f t="shared" si="4"/>
        <v>39</v>
      </c>
      <c r="C53" s="14" t="s">
        <v>197</v>
      </c>
      <c r="D53" s="6" t="s">
        <v>11</v>
      </c>
      <c r="E53" s="7">
        <v>3.3</v>
      </c>
      <c r="F53" s="81"/>
      <c r="G53" s="8">
        <f t="shared" si="2"/>
        <v>0</v>
      </c>
      <c r="H53" s="81">
        <v>12</v>
      </c>
      <c r="I53" s="8">
        <f t="shared" si="0"/>
        <v>39.6</v>
      </c>
      <c r="J53" s="8">
        <f t="shared" si="3"/>
        <v>12</v>
      </c>
      <c r="K53" s="8">
        <f t="shared" si="1"/>
        <v>39.6</v>
      </c>
    </row>
    <row r="54" spans="2:11" ht="16.5" x14ac:dyDescent="0.25">
      <c r="B54" s="4">
        <f t="shared" si="4"/>
        <v>40</v>
      </c>
      <c r="C54" s="14" t="s">
        <v>198</v>
      </c>
      <c r="D54" s="6" t="s">
        <v>11</v>
      </c>
      <c r="E54" s="7">
        <v>3.86</v>
      </c>
      <c r="F54" s="81">
        <v>91</v>
      </c>
      <c r="G54" s="8">
        <f t="shared" si="2"/>
        <v>351.26</v>
      </c>
      <c r="H54" s="81"/>
      <c r="I54" s="8">
        <f t="shared" si="0"/>
        <v>0</v>
      </c>
      <c r="J54" s="8">
        <f t="shared" si="3"/>
        <v>91</v>
      </c>
      <c r="K54" s="8">
        <f t="shared" si="1"/>
        <v>351.26</v>
      </c>
    </row>
    <row r="55" spans="2:11" ht="16.5" x14ac:dyDescent="0.25">
      <c r="B55" s="4">
        <f t="shared" si="4"/>
        <v>41</v>
      </c>
      <c r="C55" s="14" t="s">
        <v>199</v>
      </c>
      <c r="D55" s="6" t="s">
        <v>11</v>
      </c>
      <c r="E55" s="7">
        <v>4.3499999999999996</v>
      </c>
      <c r="F55" s="8"/>
      <c r="G55" s="8">
        <f t="shared" si="2"/>
        <v>0</v>
      </c>
      <c r="H55" s="81">
        <v>12</v>
      </c>
      <c r="I55" s="8">
        <f t="shared" si="0"/>
        <v>52.2</v>
      </c>
      <c r="J55" s="8">
        <f t="shared" si="3"/>
        <v>12</v>
      </c>
      <c r="K55" s="8">
        <f t="shared" si="1"/>
        <v>52.2</v>
      </c>
    </row>
    <row r="56" spans="2:11" ht="16.5" x14ac:dyDescent="0.25">
      <c r="B56" s="4">
        <f t="shared" si="4"/>
        <v>42</v>
      </c>
      <c r="C56" s="5" t="s">
        <v>48</v>
      </c>
      <c r="D56" s="6" t="s">
        <v>47</v>
      </c>
      <c r="E56" s="7">
        <v>0.7</v>
      </c>
      <c r="F56" s="8">
        <v>2220</v>
      </c>
      <c r="G56" s="8">
        <f t="shared" si="2"/>
        <v>1554</v>
      </c>
      <c r="H56" s="8">
        <v>801</v>
      </c>
      <c r="I56" s="8">
        <f t="shared" si="0"/>
        <v>560.70000000000005</v>
      </c>
      <c r="J56" s="8">
        <f t="shared" si="3"/>
        <v>3021</v>
      </c>
      <c r="K56" s="8">
        <f t="shared" si="1"/>
        <v>2114.6999999999998</v>
      </c>
    </row>
    <row r="57" spans="2:11" ht="16.5" x14ac:dyDescent="0.25">
      <c r="B57" s="4">
        <f t="shared" si="4"/>
        <v>43</v>
      </c>
      <c r="C57" s="5" t="s">
        <v>49</v>
      </c>
      <c r="D57" s="6" t="s">
        <v>47</v>
      </c>
      <c r="E57" s="7">
        <v>0.59</v>
      </c>
      <c r="F57" s="8">
        <v>1075</v>
      </c>
      <c r="G57" s="8">
        <f t="shared" si="2"/>
        <v>634.25</v>
      </c>
      <c r="H57" s="8">
        <v>6500</v>
      </c>
      <c r="I57" s="8">
        <f t="shared" si="0"/>
        <v>3835</v>
      </c>
      <c r="J57" s="8">
        <f t="shared" si="3"/>
        <v>7575</v>
      </c>
      <c r="K57" s="8">
        <f t="shared" si="1"/>
        <v>4469.25</v>
      </c>
    </row>
    <row r="58" spans="2:11" ht="16.5" x14ac:dyDescent="0.25">
      <c r="B58" s="4">
        <f t="shared" si="4"/>
        <v>44</v>
      </c>
      <c r="C58" s="5" t="s">
        <v>50</v>
      </c>
      <c r="D58" s="6" t="s">
        <v>47</v>
      </c>
      <c r="E58" s="7">
        <v>0.7</v>
      </c>
      <c r="F58" s="8">
        <v>18000</v>
      </c>
      <c r="G58" s="8">
        <f t="shared" si="2"/>
        <v>12600</v>
      </c>
      <c r="H58" s="8"/>
      <c r="I58" s="8">
        <f t="shared" si="0"/>
        <v>0</v>
      </c>
      <c r="J58" s="8">
        <f t="shared" si="3"/>
        <v>18000</v>
      </c>
      <c r="K58" s="8">
        <f t="shared" si="1"/>
        <v>12600</v>
      </c>
    </row>
    <row r="59" spans="2:11" ht="16.5" x14ac:dyDescent="0.25">
      <c r="B59" s="4">
        <f t="shared" si="4"/>
        <v>45</v>
      </c>
      <c r="C59" s="5" t="s">
        <v>51</v>
      </c>
      <c r="D59" s="6" t="s">
        <v>47</v>
      </c>
      <c r="E59" s="7">
        <v>0.87</v>
      </c>
      <c r="F59" s="8">
        <v>54400</v>
      </c>
      <c r="G59" s="8">
        <f t="shared" si="2"/>
        <v>47328</v>
      </c>
      <c r="H59" s="8"/>
      <c r="I59" s="8">
        <f t="shared" si="0"/>
        <v>0</v>
      </c>
      <c r="J59" s="8">
        <f t="shared" si="3"/>
        <v>54400</v>
      </c>
      <c r="K59" s="8">
        <f t="shared" si="1"/>
        <v>47328</v>
      </c>
    </row>
    <row r="60" spans="2:11" ht="16.5" x14ac:dyDescent="0.25">
      <c r="B60" s="4">
        <f t="shared" si="4"/>
        <v>46</v>
      </c>
      <c r="C60" s="5" t="s">
        <v>52</v>
      </c>
      <c r="D60" s="6" t="s">
        <v>47</v>
      </c>
      <c r="E60" s="7">
        <v>1.62</v>
      </c>
      <c r="F60" s="8"/>
      <c r="G60" s="8">
        <f t="shared" si="2"/>
        <v>0</v>
      </c>
      <c r="H60" s="8">
        <v>19500</v>
      </c>
      <c r="I60" s="8">
        <f t="shared" si="0"/>
        <v>31590</v>
      </c>
      <c r="J60" s="8">
        <f t="shared" si="3"/>
        <v>19500</v>
      </c>
      <c r="K60" s="8">
        <f t="shared" si="1"/>
        <v>31590</v>
      </c>
    </row>
    <row r="61" spans="2:11" ht="16.5" x14ac:dyDescent="0.25">
      <c r="B61" s="4">
        <f t="shared" si="4"/>
        <v>47</v>
      </c>
      <c r="C61" s="5" t="s">
        <v>53</v>
      </c>
      <c r="D61" s="6" t="s">
        <v>47</v>
      </c>
      <c r="E61" s="7">
        <v>2.89</v>
      </c>
      <c r="F61" s="8">
        <v>7000</v>
      </c>
      <c r="G61" s="8">
        <f t="shared" si="2"/>
        <v>20230</v>
      </c>
      <c r="H61" s="8"/>
      <c r="I61" s="8">
        <f t="shared" si="0"/>
        <v>0</v>
      </c>
      <c r="J61" s="8">
        <f t="shared" si="3"/>
        <v>7000</v>
      </c>
      <c r="K61" s="8">
        <f t="shared" si="1"/>
        <v>20230</v>
      </c>
    </row>
    <row r="62" spans="2:11" ht="16.5" x14ac:dyDescent="0.25">
      <c r="B62" s="4">
        <f t="shared" si="4"/>
        <v>48</v>
      </c>
      <c r="C62" s="9" t="s">
        <v>54</v>
      </c>
      <c r="D62" s="6" t="s">
        <v>11</v>
      </c>
      <c r="E62" s="7">
        <v>9.81</v>
      </c>
      <c r="F62" s="81">
        <v>186</v>
      </c>
      <c r="G62" s="8">
        <f t="shared" si="2"/>
        <v>1824.66</v>
      </c>
      <c r="H62" s="81">
        <v>125</v>
      </c>
      <c r="I62" s="8">
        <f t="shared" si="0"/>
        <v>1226.25</v>
      </c>
      <c r="J62" s="8">
        <f t="shared" si="3"/>
        <v>311</v>
      </c>
      <c r="K62" s="8">
        <f t="shared" si="1"/>
        <v>3050.91</v>
      </c>
    </row>
    <row r="63" spans="2:11" ht="16.5" x14ac:dyDescent="0.25">
      <c r="B63" s="4">
        <f t="shared" si="4"/>
        <v>49</v>
      </c>
      <c r="C63" s="9" t="s">
        <v>55</v>
      </c>
      <c r="D63" s="6" t="s">
        <v>11</v>
      </c>
      <c r="E63" s="7">
        <v>0.72</v>
      </c>
      <c r="F63" s="81">
        <v>78</v>
      </c>
      <c r="G63" s="8">
        <f t="shared" si="2"/>
        <v>56.16</v>
      </c>
      <c r="H63" s="81"/>
      <c r="I63" s="8">
        <f t="shared" si="0"/>
        <v>0</v>
      </c>
      <c r="J63" s="8">
        <f t="shared" si="3"/>
        <v>78</v>
      </c>
      <c r="K63" s="8">
        <f t="shared" si="1"/>
        <v>56.16</v>
      </c>
    </row>
    <row r="64" spans="2:11" ht="16.5" x14ac:dyDescent="0.25">
      <c r="B64" s="4">
        <f t="shared" si="4"/>
        <v>50</v>
      </c>
      <c r="C64" s="9" t="s">
        <v>56</v>
      </c>
      <c r="D64" s="6" t="s">
        <v>11</v>
      </c>
      <c r="E64" s="7">
        <v>0.2</v>
      </c>
      <c r="F64" s="81">
        <v>1500</v>
      </c>
      <c r="G64" s="8">
        <f t="shared" si="2"/>
        <v>300</v>
      </c>
      <c r="H64" s="81"/>
      <c r="I64" s="8">
        <f t="shared" si="0"/>
        <v>0</v>
      </c>
      <c r="J64" s="8">
        <f t="shared" si="3"/>
        <v>1500</v>
      </c>
      <c r="K64" s="8">
        <f t="shared" si="1"/>
        <v>300</v>
      </c>
    </row>
    <row r="65" spans="2:11" ht="16.5" x14ac:dyDescent="0.25">
      <c r="B65" s="4">
        <f t="shared" si="4"/>
        <v>51</v>
      </c>
      <c r="C65" s="9" t="s">
        <v>57</v>
      </c>
      <c r="D65" s="6" t="s">
        <v>11</v>
      </c>
      <c r="E65" s="7">
        <v>41.68</v>
      </c>
      <c r="F65" s="81">
        <v>3</v>
      </c>
      <c r="G65" s="8">
        <f t="shared" si="2"/>
        <v>125.04</v>
      </c>
      <c r="H65" s="81">
        <v>6</v>
      </c>
      <c r="I65" s="8">
        <f t="shared" si="0"/>
        <v>250.08</v>
      </c>
      <c r="J65" s="8">
        <f t="shared" si="3"/>
        <v>9</v>
      </c>
      <c r="K65" s="8">
        <f t="shared" si="1"/>
        <v>375.12</v>
      </c>
    </row>
    <row r="66" spans="2:11" ht="16.5" x14ac:dyDescent="0.25">
      <c r="B66" s="4">
        <f t="shared" si="4"/>
        <v>52</v>
      </c>
      <c r="C66" s="5" t="s">
        <v>58</v>
      </c>
      <c r="D66" s="6" t="s">
        <v>11</v>
      </c>
      <c r="E66" s="7">
        <v>105.27</v>
      </c>
      <c r="F66" s="81">
        <v>29</v>
      </c>
      <c r="G66" s="8">
        <f t="shared" si="2"/>
        <v>3052.83</v>
      </c>
      <c r="H66" s="81">
        <v>3</v>
      </c>
      <c r="I66" s="8">
        <f t="shared" si="0"/>
        <v>315.81</v>
      </c>
      <c r="J66" s="8">
        <f t="shared" si="3"/>
        <v>32</v>
      </c>
      <c r="K66" s="8">
        <f t="shared" si="1"/>
        <v>3368.64</v>
      </c>
    </row>
    <row r="67" spans="2:11" ht="16.5" x14ac:dyDescent="0.25">
      <c r="B67" s="4">
        <f t="shared" si="4"/>
        <v>53</v>
      </c>
      <c r="C67" s="5" t="s">
        <v>59</v>
      </c>
      <c r="D67" s="6" t="s">
        <v>11</v>
      </c>
      <c r="E67" s="7">
        <v>126.9</v>
      </c>
      <c r="F67" s="81">
        <v>6</v>
      </c>
      <c r="G67" s="8">
        <f t="shared" si="2"/>
        <v>761.4</v>
      </c>
      <c r="H67" s="81">
        <v>2</v>
      </c>
      <c r="I67" s="8">
        <f t="shared" si="0"/>
        <v>253.8</v>
      </c>
      <c r="J67" s="8">
        <f t="shared" si="3"/>
        <v>8</v>
      </c>
      <c r="K67" s="8">
        <f t="shared" si="1"/>
        <v>1015.2</v>
      </c>
    </row>
    <row r="68" spans="2:11" ht="16.5" x14ac:dyDescent="0.25">
      <c r="B68" s="4">
        <f t="shared" si="4"/>
        <v>54</v>
      </c>
      <c r="C68" s="5" t="s">
        <v>60</v>
      </c>
      <c r="D68" s="6" t="s">
        <v>11</v>
      </c>
      <c r="E68" s="7">
        <v>154.38999999999999</v>
      </c>
      <c r="F68" s="81"/>
      <c r="G68" s="8">
        <f t="shared" si="2"/>
        <v>0</v>
      </c>
      <c r="H68" s="81">
        <v>3</v>
      </c>
      <c r="I68" s="8">
        <f t="shared" si="0"/>
        <v>463.17</v>
      </c>
      <c r="J68" s="8">
        <f t="shared" si="3"/>
        <v>3</v>
      </c>
      <c r="K68" s="8">
        <f t="shared" si="1"/>
        <v>463.17</v>
      </c>
    </row>
    <row r="69" spans="2:11" ht="33" x14ac:dyDescent="0.25">
      <c r="B69" s="4">
        <f t="shared" si="4"/>
        <v>55</v>
      </c>
      <c r="C69" s="32" t="s">
        <v>186</v>
      </c>
      <c r="D69" s="6" t="s">
        <v>11</v>
      </c>
      <c r="E69" s="7">
        <v>17323.39</v>
      </c>
      <c r="F69" s="81">
        <v>1</v>
      </c>
      <c r="G69" s="8">
        <f t="shared" si="2"/>
        <v>17323.39</v>
      </c>
      <c r="H69" s="81"/>
      <c r="I69" s="8">
        <f t="shared" si="0"/>
        <v>0</v>
      </c>
      <c r="J69" s="8">
        <f t="shared" si="3"/>
        <v>1</v>
      </c>
      <c r="K69" s="8">
        <f t="shared" si="1"/>
        <v>17323.39</v>
      </c>
    </row>
    <row r="70" spans="2:11" ht="16.5" x14ac:dyDescent="0.25">
      <c r="B70" s="4">
        <f t="shared" si="4"/>
        <v>56</v>
      </c>
      <c r="C70" s="14" t="s">
        <v>200</v>
      </c>
      <c r="D70" s="6" t="s">
        <v>11</v>
      </c>
      <c r="E70" s="7">
        <v>6.78</v>
      </c>
      <c r="F70" s="81">
        <v>38</v>
      </c>
      <c r="G70" s="8">
        <f t="shared" si="2"/>
        <v>257.64</v>
      </c>
      <c r="H70" s="81"/>
      <c r="I70" s="8">
        <f t="shared" si="0"/>
        <v>0</v>
      </c>
      <c r="J70" s="8">
        <f t="shared" si="3"/>
        <v>38</v>
      </c>
      <c r="K70" s="8">
        <f t="shared" si="1"/>
        <v>257.64</v>
      </c>
    </row>
    <row r="71" spans="2:11" ht="16.5" x14ac:dyDescent="0.25">
      <c r="B71" s="4">
        <f t="shared" si="4"/>
        <v>57</v>
      </c>
      <c r="C71" s="14" t="s">
        <v>201</v>
      </c>
      <c r="D71" s="6" t="s">
        <v>11</v>
      </c>
      <c r="E71" s="7">
        <v>6.91</v>
      </c>
      <c r="F71" s="81"/>
      <c r="G71" s="8">
        <f t="shared" si="2"/>
        <v>0</v>
      </c>
      <c r="H71" s="81">
        <v>6</v>
      </c>
      <c r="I71" s="8">
        <f t="shared" si="0"/>
        <v>41.46</v>
      </c>
      <c r="J71" s="8">
        <f t="shared" si="3"/>
        <v>6</v>
      </c>
      <c r="K71" s="8">
        <f t="shared" si="1"/>
        <v>41.46</v>
      </c>
    </row>
    <row r="72" spans="2:11" ht="16.5" x14ac:dyDescent="0.25">
      <c r="B72" s="4">
        <f t="shared" si="4"/>
        <v>58</v>
      </c>
      <c r="C72" s="14" t="s">
        <v>61</v>
      </c>
      <c r="D72" s="6" t="s">
        <v>11</v>
      </c>
      <c r="E72" s="7">
        <v>11.76</v>
      </c>
      <c r="F72" s="81">
        <v>38</v>
      </c>
      <c r="G72" s="8">
        <f t="shared" si="2"/>
        <v>446.88</v>
      </c>
      <c r="H72" s="81">
        <v>3</v>
      </c>
      <c r="I72" s="8">
        <f t="shared" si="0"/>
        <v>35.28</v>
      </c>
      <c r="J72" s="8">
        <f t="shared" si="3"/>
        <v>41</v>
      </c>
      <c r="K72" s="8">
        <f t="shared" si="1"/>
        <v>482.16</v>
      </c>
    </row>
    <row r="73" spans="2:11" ht="16.5" x14ac:dyDescent="0.25">
      <c r="B73" s="4">
        <f t="shared" si="4"/>
        <v>59</v>
      </c>
      <c r="C73" s="5" t="s">
        <v>62</v>
      </c>
      <c r="D73" s="6" t="s">
        <v>47</v>
      </c>
      <c r="E73" s="7">
        <v>1.82</v>
      </c>
      <c r="F73" s="8">
        <v>299</v>
      </c>
      <c r="G73" s="8">
        <f t="shared" si="2"/>
        <v>544.17999999999995</v>
      </c>
      <c r="H73" s="8">
        <v>30</v>
      </c>
      <c r="I73" s="8">
        <f t="shared" si="0"/>
        <v>54.6</v>
      </c>
      <c r="J73" s="8">
        <f t="shared" si="3"/>
        <v>329</v>
      </c>
      <c r="K73" s="8">
        <f t="shared" si="1"/>
        <v>598.78</v>
      </c>
    </row>
    <row r="74" spans="2:11" ht="16.5" x14ac:dyDescent="0.25">
      <c r="B74" s="4">
        <f t="shared" si="4"/>
        <v>60</v>
      </c>
      <c r="C74" s="12" t="s">
        <v>63</v>
      </c>
      <c r="D74" s="6" t="s">
        <v>47</v>
      </c>
      <c r="E74" s="7">
        <v>9.41</v>
      </c>
      <c r="F74" s="8">
        <v>78</v>
      </c>
      <c r="G74" s="8">
        <f t="shared" si="2"/>
        <v>733.98</v>
      </c>
      <c r="H74" s="8"/>
      <c r="I74" s="8">
        <f t="shared" si="0"/>
        <v>0</v>
      </c>
      <c r="J74" s="8">
        <f t="shared" si="3"/>
        <v>78</v>
      </c>
      <c r="K74" s="8">
        <f t="shared" si="1"/>
        <v>733.98</v>
      </c>
    </row>
    <row r="75" spans="2:11" ht="16.5" x14ac:dyDescent="0.25">
      <c r="B75" s="4">
        <f t="shared" si="4"/>
        <v>61</v>
      </c>
      <c r="C75" s="14" t="s">
        <v>64</v>
      </c>
      <c r="D75" s="6" t="s">
        <v>47</v>
      </c>
      <c r="E75" s="7">
        <v>0.72</v>
      </c>
      <c r="F75" s="8">
        <v>225</v>
      </c>
      <c r="G75" s="8">
        <f t="shared" si="2"/>
        <v>162</v>
      </c>
      <c r="H75" s="8"/>
      <c r="I75" s="8">
        <f t="shared" si="0"/>
        <v>0</v>
      </c>
      <c r="J75" s="8">
        <f t="shared" si="3"/>
        <v>225</v>
      </c>
      <c r="K75" s="8">
        <f t="shared" si="1"/>
        <v>162</v>
      </c>
    </row>
    <row r="76" spans="2:11" ht="16.5" x14ac:dyDescent="0.25">
      <c r="B76" s="4">
        <f t="shared" si="4"/>
        <v>62</v>
      </c>
      <c r="C76" s="14" t="s">
        <v>65</v>
      </c>
      <c r="D76" s="6" t="s">
        <v>47</v>
      </c>
      <c r="E76" s="7">
        <v>2.0499999999999998</v>
      </c>
      <c r="F76" s="8">
        <v>39</v>
      </c>
      <c r="G76" s="8">
        <f t="shared" si="2"/>
        <v>79.95</v>
      </c>
      <c r="H76" s="8"/>
      <c r="I76" s="8">
        <f t="shared" si="0"/>
        <v>0</v>
      </c>
      <c r="J76" s="8">
        <f t="shared" si="3"/>
        <v>39</v>
      </c>
      <c r="K76" s="8">
        <f t="shared" si="1"/>
        <v>79.95</v>
      </c>
    </row>
    <row r="77" spans="2:11" ht="16.5" x14ac:dyDescent="0.25">
      <c r="B77" s="4">
        <f t="shared" si="4"/>
        <v>63</v>
      </c>
      <c r="C77" s="14" t="s">
        <v>66</v>
      </c>
      <c r="D77" s="6" t="s">
        <v>11</v>
      </c>
      <c r="E77" s="7">
        <v>2.27</v>
      </c>
      <c r="F77" s="81">
        <v>13</v>
      </c>
      <c r="G77" s="8">
        <f t="shared" si="2"/>
        <v>29.51</v>
      </c>
      <c r="H77" s="81"/>
      <c r="I77" s="8">
        <f t="shared" si="0"/>
        <v>0</v>
      </c>
      <c r="J77" s="8">
        <f t="shared" si="3"/>
        <v>13</v>
      </c>
      <c r="K77" s="8">
        <f t="shared" si="1"/>
        <v>29.51</v>
      </c>
    </row>
    <row r="78" spans="2:11" ht="16.5" x14ac:dyDescent="0.25">
      <c r="B78" s="4">
        <f t="shared" si="4"/>
        <v>64</v>
      </c>
      <c r="C78" s="14" t="s">
        <v>67</v>
      </c>
      <c r="D78" s="6" t="s">
        <v>11</v>
      </c>
      <c r="E78" s="7">
        <v>2.4700000000000002</v>
      </c>
      <c r="F78" s="81">
        <v>3</v>
      </c>
      <c r="G78" s="8">
        <f t="shared" si="2"/>
        <v>7.41</v>
      </c>
      <c r="H78" s="81"/>
      <c r="I78" s="8">
        <f t="shared" si="0"/>
        <v>0</v>
      </c>
      <c r="J78" s="8">
        <f t="shared" si="3"/>
        <v>3</v>
      </c>
      <c r="K78" s="8">
        <f t="shared" si="1"/>
        <v>7.41</v>
      </c>
    </row>
    <row r="79" spans="2:11" ht="16.5" x14ac:dyDescent="0.25">
      <c r="B79" s="4">
        <f t="shared" si="4"/>
        <v>65</v>
      </c>
      <c r="C79" s="14" t="s">
        <v>68</v>
      </c>
      <c r="D79" s="6" t="s">
        <v>11</v>
      </c>
      <c r="E79" s="7">
        <v>2.6</v>
      </c>
      <c r="F79" s="81"/>
      <c r="G79" s="8">
        <f t="shared" si="2"/>
        <v>0</v>
      </c>
      <c r="H79" s="81">
        <v>1</v>
      </c>
      <c r="I79" s="8">
        <f t="shared" ref="I79:I111" si="5">+ROUND(H79*$E79,2)</f>
        <v>2.6</v>
      </c>
      <c r="J79" s="8">
        <f t="shared" si="3"/>
        <v>1</v>
      </c>
      <c r="K79" s="8">
        <f t="shared" ref="K79:K111" si="6">+ROUND(J79*$E79,2)</f>
        <v>2.6</v>
      </c>
    </row>
    <row r="80" spans="2:11" ht="16.5" x14ac:dyDescent="0.25">
      <c r="B80" s="4">
        <f t="shared" si="4"/>
        <v>66</v>
      </c>
      <c r="C80" s="14" t="s">
        <v>69</v>
      </c>
      <c r="D80" s="6" t="s">
        <v>11</v>
      </c>
      <c r="E80" s="7">
        <v>3.04</v>
      </c>
      <c r="F80" s="81"/>
      <c r="G80" s="8">
        <f t="shared" ref="G80:G111" si="7">+ROUND(F80*$E80,2)</f>
        <v>0</v>
      </c>
      <c r="H80" s="81">
        <v>1</v>
      </c>
      <c r="I80" s="8">
        <f t="shared" si="5"/>
        <v>3.04</v>
      </c>
      <c r="J80" s="8">
        <f t="shared" ref="J80:J111" si="8">F80+H80</f>
        <v>1</v>
      </c>
      <c r="K80" s="8">
        <f t="shared" si="6"/>
        <v>3.04</v>
      </c>
    </row>
    <row r="81" spans="2:11" ht="16.5" x14ac:dyDescent="0.25">
      <c r="B81" s="4">
        <f t="shared" ref="B81:B111" si="9">B80+1</f>
        <v>67</v>
      </c>
      <c r="C81" s="14" t="s">
        <v>70</v>
      </c>
      <c r="D81" s="6" t="s">
        <v>11</v>
      </c>
      <c r="E81" s="7">
        <v>3.24</v>
      </c>
      <c r="F81" s="81">
        <v>3</v>
      </c>
      <c r="G81" s="8">
        <f t="shared" si="7"/>
        <v>9.7200000000000006</v>
      </c>
      <c r="H81" s="81">
        <v>1</v>
      </c>
      <c r="I81" s="8">
        <f t="shared" si="5"/>
        <v>3.24</v>
      </c>
      <c r="J81" s="8">
        <f t="shared" si="8"/>
        <v>4</v>
      </c>
      <c r="K81" s="8">
        <f t="shared" si="6"/>
        <v>12.96</v>
      </c>
    </row>
    <row r="82" spans="2:11" ht="16.5" x14ac:dyDescent="0.25">
      <c r="B82" s="4">
        <f t="shared" si="9"/>
        <v>68</v>
      </c>
      <c r="C82" s="14" t="s">
        <v>71</v>
      </c>
      <c r="D82" s="6" t="s">
        <v>11</v>
      </c>
      <c r="E82" s="7">
        <v>3.21</v>
      </c>
      <c r="F82" s="81"/>
      <c r="G82" s="8">
        <f t="shared" si="7"/>
        <v>0</v>
      </c>
      <c r="H82" s="81">
        <v>3</v>
      </c>
      <c r="I82" s="8">
        <f t="shared" si="5"/>
        <v>9.6300000000000008</v>
      </c>
      <c r="J82" s="8">
        <f t="shared" si="8"/>
        <v>3</v>
      </c>
      <c r="K82" s="8">
        <f t="shared" si="6"/>
        <v>9.6300000000000008</v>
      </c>
    </row>
    <row r="83" spans="2:11" ht="16.5" x14ac:dyDescent="0.25">
      <c r="B83" s="4">
        <f t="shared" si="9"/>
        <v>69</v>
      </c>
      <c r="C83" s="14" t="s">
        <v>72</v>
      </c>
      <c r="D83" s="6" t="s">
        <v>11</v>
      </c>
      <c r="E83" s="7">
        <v>4.9400000000000004</v>
      </c>
      <c r="F83" s="81">
        <v>3</v>
      </c>
      <c r="G83" s="8">
        <f t="shared" si="7"/>
        <v>14.82</v>
      </c>
      <c r="H83" s="81"/>
      <c r="I83" s="8">
        <f t="shared" si="5"/>
        <v>0</v>
      </c>
      <c r="J83" s="8">
        <f t="shared" si="8"/>
        <v>3</v>
      </c>
      <c r="K83" s="8">
        <f t="shared" si="6"/>
        <v>14.82</v>
      </c>
    </row>
    <row r="84" spans="2:11" ht="33" x14ac:dyDescent="0.25">
      <c r="B84" s="4">
        <f t="shared" si="9"/>
        <v>70</v>
      </c>
      <c r="C84" s="14" t="s">
        <v>73</v>
      </c>
      <c r="D84" s="6" t="s">
        <v>11</v>
      </c>
      <c r="E84" s="7">
        <v>8.31</v>
      </c>
      <c r="F84" s="81">
        <v>66</v>
      </c>
      <c r="G84" s="8">
        <f t="shared" si="7"/>
        <v>548.46</v>
      </c>
      <c r="H84" s="81"/>
      <c r="I84" s="8">
        <f t="shared" si="5"/>
        <v>0</v>
      </c>
      <c r="J84" s="8">
        <f t="shared" si="8"/>
        <v>66</v>
      </c>
      <c r="K84" s="8">
        <f t="shared" si="6"/>
        <v>548.46</v>
      </c>
    </row>
    <row r="85" spans="2:11" ht="16.5" x14ac:dyDescent="0.25">
      <c r="B85" s="4">
        <f t="shared" si="9"/>
        <v>71</v>
      </c>
      <c r="C85" s="13" t="s">
        <v>74</v>
      </c>
      <c r="D85" s="6" t="s">
        <v>11</v>
      </c>
      <c r="E85" s="7">
        <v>1416.55</v>
      </c>
      <c r="F85" s="81">
        <v>1</v>
      </c>
      <c r="G85" s="8">
        <f t="shared" si="7"/>
        <v>1416.55</v>
      </c>
      <c r="H85" s="81"/>
      <c r="I85" s="8">
        <f t="shared" si="5"/>
        <v>0</v>
      </c>
      <c r="J85" s="8">
        <f t="shared" si="8"/>
        <v>1</v>
      </c>
      <c r="K85" s="8">
        <f t="shared" si="6"/>
        <v>1416.55</v>
      </c>
    </row>
    <row r="86" spans="2:11" ht="16.5" x14ac:dyDescent="0.25">
      <c r="B86" s="4">
        <f t="shared" si="9"/>
        <v>72</v>
      </c>
      <c r="C86" s="13" t="s">
        <v>75</v>
      </c>
      <c r="D86" s="6" t="s">
        <v>11</v>
      </c>
      <c r="E86" s="7">
        <v>2180.8200000000002</v>
      </c>
      <c r="F86" s="81">
        <v>12</v>
      </c>
      <c r="G86" s="8">
        <f t="shared" si="7"/>
        <v>26169.84</v>
      </c>
      <c r="H86" s="81"/>
      <c r="I86" s="8">
        <f t="shared" si="5"/>
        <v>0</v>
      </c>
      <c r="J86" s="8">
        <f t="shared" si="8"/>
        <v>12</v>
      </c>
      <c r="K86" s="8">
        <f t="shared" si="6"/>
        <v>26169.84</v>
      </c>
    </row>
    <row r="87" spans="2:11" ht="33" x14ac:dyDescent="0.25">
      <c r="B87" s="4">
        <f t="shared" si="9"/>
        <v>73</v>
      </c>
      <c r="C87" s="13" t="s">
        <v>76</v>
      </c>
      <c r="D87" s="6" t="s">
        <v>11</v>
      </c>
      <c r="E87" s="7">
        <v>7.27</v>
      </c>
      <c r="F87" s="81">
        <v>90</v>
      </c>
      <c r="G87" s="8">
        <f t="shared" si="7"/>
        <v>654.29999999999995</v>
      </c>
      <c r="H87" s="81"/>
      <c r="I87" s="8">
        <f t="shared" si="5"/>
        <v>0</v>
      </c>
      <c r="J87" s="8">
        <f t="shared" si="8"/>
        <v>90</v>
      </c>
      <c r="K87" s="8">
        <f t="shared" si="6"/>
        <v>654.29999999999995</v>
      </c>
    </row>
    <row r="88" spans="2:11" ht="33" x14ac:dyDescent="0.25">
      <c r="B88" s="4">
        <f t="shared" si="9"/>
        <v>74</v>
      </c>
      <c r="C88" s="13" t="s">
        <v>77</v>
      </c>
      <c r="D88" s="6" t="s">
        <v>11</v>
      </c>
      <c r="E88" s="7">
        <v>9.2899999999999991</v>
      </c>
      <c r="F88" s="81">
        <v>27</v>
      </c>
      <c r="G88" s="8">
        <f t="shared" si="7"/>
        <v>250.83</v>
      </c>
      <c r="H88" s="81">
        <v>2</v>
      </c>
      <c r="I88" s="8">
        <f t="shared" si="5"/>
        <v>18.579999999999998</v>
      </c>
      <c r="J88" s="8">
        <f t="shared" si="8"/>
        <v>29</v>
      </c>
      <c r="K88" s="8">
        <f t="shared" si="6"/>
        <v>269.41000000000003</v>
      </c>
    </row>
    <row r="89" spans="2:11" ht="16.5" x14ac:dyDescent="0.25">
      <c r="B89" s="4">
        <f t="shared" si="9"/>
        <v>75</v>
      </c>
      <c r="C89" s="13" t="s">
        <v>202</v>
      </c>
      <c r="D89" s="6" t="s">
        <v>11</v>
      </c>
      <c r="E89" s="7">
        <v>13.42</v>
      </c>
      <c r="F89" s="81">
        <v>13</v>
      </c>
      <c r="G89" s="8">
        <f t="shared" si="7"/>
        <v>174.46</v>
      </c>
      <c r="H89" s="81">
        <v>2</v>
      </c>
      <c r="I89" s="8">
        <f t="shared" si="5"/>
        <v>26.84</v>
      </c>
      <c r="J89" s="8">
        <f t="shared" si="8"/>
        <v>15</v>
      </c>
      <c r="K89" s="8">
        <f t="shared" si="6"/>
        <v>201.3</v>
      </c>
    </row>
    <row r="90" spans="2:11" ht="16.5" x14ac:dyDescent="0.25">
      <c r="B90" s="4">
        <f t="shared" si="9"/>
        <v>76</v>
      </c>
      <c r="C90" s="13" t="s">
        <v>78</v>
      </c>
      <c r="D90" s="6" t="s">
        <v>11</v>
      </c>
      <c r="E90" s="7">
        <v>2.63</v>
      </c>
      <c r="F90" s="81">
        <v>104</v>
      </c>
      <c r="G90" s="8">
        <f t="shared" si="7"/>
        <v>273.52</v>
      </c>
      <c r="H90" s="8"/>
      <c r="I90" s="8">
        <f t="shared" si="5"/>
        <v>0</v>
      </c>
      <c r="J90" s="8">
        <f t="shared" si="8"/>
        <v>104</v>
      </c>
      <c r="K90" s="8">
        <f t="shared" si="6"/>
        <v>273.52</v>
      </c>
    </row>
    <row r="91" spans="2:11" ht="33" x14ac:dyDescent="0.25">
      <c r="B91" s="4">
        <f t="shared" si="9"/>
        <v>77</v>
      </c>
      <c r="C91" s="9" t="s">
        <v>79</v>
      </c>
      <c r="D91" s="6" t="s">
        <v>11</v>
      </c>
      <c r="E91" s="7">
        <v>129.38</v>
      </c>
      <c r="F91" s="81">
        <v>110</v>
      </c>
      <c r="G91" s="8">
        <f t="shared" si="7"/>
        <v>14231.8</v>
      </c>
      <c r="H91" s="8"/>
      <c r="I91" s="8">
        <f t="shared" si="5"/>
        <v>0</v>
      </c>
      <c r="J91" s="8">
        <f t="shared" si="8"/>
        <v>110</v>
      </c>
      <c r="K91" s="8">
        <f t="shared" si="6"/>
        <v>14231.8</v>
      </c>
    </row>
    <row r="92" spans="2:11" ht="33" x14ac:dyDescent="0.25">
      <c r="B92" s="4">
        <f t="shared" si="9"/>
        <v>78</v>
      </c>
      <c r="C92" s="9" t="s">
        <v>80</v>
      </c>
      <c r="D92" s="6" t="s">
        <v>11</v>
      </c>
      <c r="E92" s="7">
        <v>2.65</v>
      </c>
      <c r="F92" s="81">
        <v>220</v>
      </c>
      <c r="G92" s="8">
        <f t="shared" si="7"/>
        <v>583</v>
      </c>
      <c r="H92" s="8"/>
      <c r="I92" s="8">
        <f t="shared" si="5"/>
        <v>0</v>
      </c>
      <c r="J92" s="8">
        <f t="shared" si="8"/>
        <v>220</v>
      </c>
      <c r="K92" s="8">
        <f t="shared" si="6"/>
        <v>583</v>
      </c>
    </row>
    <row r="93" spans="2:11" ht="16.5" x14ac:dyDescent="0.25">
      <c r="B93" s="4">
        <f t="shared" si="9"/>
        <v>79</v>
      </c>
      <c r="C93" s="9" t="s">
        <v>203</v>
      </c>
      <c r="D93" s="6" t="s">
        <v>47</v>
      </c>
      <c r="E93" s="7">
        <v>0.95</v>
      </c>
      <c r="F93" s="8">
        <v>330</v>
      </c>
      <c r="G93" s="8">
        <v>306.89999999999998</v>
      </c>
      <c r="H93" s="8"/>
      <c r="I93" s="8">
        <f t="shared" si="5"/>
        <v>0</v>
      </c>
      <c r="J93" s="8">
        <f t="shared" si="8"/>
        <v>330</v>
      </c>
      <c r="K93" s="8">
        <f t="shared" si="6"/>
        <v>313.5</v>
      </c>
    </row>
    <row r="94" spans="2:11" ht="16.5" x14ac:dyDescent="0.25">
      <c r="B94" s="4">
        <f t="shared" si="9"/>
        <v>80</v>
      </c>
      <c r="C94" s="13" t="s">
        <v>204</v>
      </c>
      <c r="D94" s="6" t="s">
        <v>11</v>
      </c>
      <c r="E94" s="7">
        <v>1.21</v>
      </c>
      <c r="F94" s="81">
        <v>140</v>
      </c>
      <c r="G94" s="8">
        <f t="shared" si="7"/>
        <v>169.4</v>
      </c>
      <c r="H94" s="8"/>
      <c r="I94" s="8">
        <f t="shared" si="5"/>
        <v>0</v>
      </c>
      <c r="J94" s="8">
        <f t="shared" si="8"/>
        <v>140</v>
      </c>
      <c r="K94" s="8">
        <f t="shared" si="6"/>
        <v>169.4</v>
      </c>
    </row>
    <row r="95" spans="2:11" ht="16.5" x14ac:dyDescent="0.25">
      <c r="B95" s="4">
        <f t="shared" si="9"/>
        <v>81</v>
      </c>
      <c r="C95" s="11" t="s">
        <v>205</v>
      </c>
      <c r="D95" s="6" t="s">
        <v>11</v>
      </c>
      <c r="E95" s="7">
        <v>0.39</v>
      </c>
      <c r="F95" s="81">
        <v>70</v>
      </c>
      <c r="G95" s="8">
        <f t="shared" si="7"/>
        <v>27.3</v>
      </c>
      <c r="H95" s="8"/>
      <c r="I95" s="8">
        <f t="shared" si="5"/>
        <v>0</v>
      </c>
      <c r="J95" s="8">
        <f t="shared" si="8"/>
        <v>70</v>
      </c>
      <c r="K95" s="8">
        <f t="shared" si="6"/>
        <v>27.3</v>
      </c>
    </row>
    <row r="96" spans="2:11" ht="16.5" x14ac:dyDescent="0.25">
      <c r="B96" s="4">
        <f t="shared" si="9"/>
        <v>82</v>
      </c>
      <c r="C96" s="11" t="s">
        <v>206</v>
      </c>
      <c r="D96" s="6" t="s">
        <v>11</v>
      </c>
      <c r="E96" s="7">
        <v>0.55000000000000004</v>
      </c>
      <c r="F96" s="81">
        <v>70</v>
      </c>
      <c r="G96" s="8">
        <f t="shared" si="7"/>
        <v>38.5</v>
      </c>
      <c r="H96" s="8"/>
      <c r="I96" s="8">
        <f t="shared" si="5"/>
        <v>0</v>
      </c>
      <c r="J96" s="8">
        <f t="shared" si="8"/>
        <v>70</v>
      </c>
      <c r="K96" s="8">
        <f t="shared" si="6"/>
        <v>38.5</v>
      </c>
    </row>
    <row r="97" spans="2:11" ht="33" x14ac:dyDescent="0.25">
      <c r="B97" s="4">
        <f t="shared" si="9"/>
        <v>83</v>
      </c>
      <c r="C97" s="9" t="s">
        <v>182</v>
      </c>
      <c r="D97" s="6" t="s">
        <v>11</v>
      </c>
      <c r="E97" s="7">
        <v>2.08</v>
      </c>
      <c r="F97" s="81">
        <v>296</v>
      </c>
      <c r="G97" s="8">
        <f t="shared" si="7"/>
        <v>615.67999999999995</v>
      </c>
      <c r="H97" s="8"/>
      <c r="I97" s="8">
        <f t="shared" si="5"/>
        <v>0</v>
      </c>
      <c r="J97" s="8">
        <f t="shared" si="8"/>
        <v>296</v>
      </c>
      <c r="K97" s="8">
        <f t="shared" si="6"/>
        <v>615.67999999999995</v>
      </c>
    </row>
    <row r="98" spans="2:11" ht="16.5" x14ac:dyDescent="0.25">
      <c r="B98" s="4">
        <f t="shared" si="9"/>
        <v>84</v>
      </c>
      <c r="C98" s="11" t="s">
        <v>81</v>
      </c>
      <c r="D98" s="6" t="s">
        <v>11</v>
      </c>
      <c r="E98" s="7">
        <v>2.08</v>
      </c>
      <c r="F98" s="81">
        <v>160</v>
      </c>
      <c r="G98" s="8">
        <f t="shared" si="7"/>
        <v>332.8</v>
      </c>
      <c r="H98" s="8"/>
      <c r="I98" s="8">
        <f t="shared" si="5"/>
        <v>0</v>
      </c>
      <c r="J98" s="8">
        <f t="shared" si="8"/>
        <v>160</v>
      </c>
      <c r="K98" s="8">
        <f t="shared" si="6"/>
        <v>332.8</v>
      </c>
    </row>
    <row r="99" spans="2:11" ht="16.5" x14ac:dyDescent="0.25">
      <c r="B99" s="4">
        <f t="shared" si="9"/>
        <v>85</v>
      </c>
      <c r="C99" s="14" t="s">
        <v>82</v>
      </c>
      <c r="D99" s="6" t="s">
        <v>11</v>
      </c>
      <c r="E99" s="7">
        <v>0.48</v>
      </c>
      <c r="F99" s="81">
        <v>160</v>
      </c>
      <c r="G99" s="8">
        <f t="shared" si="7"/>
        <v>76.8</v>
      </c>
      <c r="H99" s="8"/>
      <c r="I99" s="8">
        <f t="shared" si="5"/>
        <v>0</v>
      </c>
      <c r="J99" s="8">
        <f t="shared" si="8"/>
        <v>160</v>
      </c>
      <c r="K99" s="8">
        <f t="shared" si="6"/>
        <v>76.8</v>
      </c>
    </row>
    <row r="100" spans="2:11" ht="16.5" x14ac:dyDescent="0.25">
      <c r="B100" s="4">
        <f t="shared" si="9"/>
        <v>86</v>
      </c>
      <c r="C100" s="13" t="s">
        <v>83</v>
      </c>
      <c r="D100" s="6" t="s">
        <v>47</v>
      </c>
      <c r="E100" s="7">
        <v>1.46</v>
      </c>
      <c r="F100" s="8">
        <v>4409.3</v>
      </c>
      <c r="G100" s="8">
        <f t="shared" si="7"/>
        <v>6437.58</v>
      </c>
      <c r="H100" s="8"/>
      <c r="I100" s="8">
        <f t="shared" si="5"/>
        <v>0</v>
      </c>
      <c r="J100" s="8">
        <f t="shared" si="8"/>
        <v>4409.3</v>
      </c>
      <c r="K100" s="8">
        <f t="shared" si="6"/>
        <v>6437.58</v>
      </c>
    </row>
    <row r="101" spans="2:11" ht="16.5" x14ac:dyDescent="0.25">
      <c r="B101" s="4">
        <f t="shared" si="9"/>
        <v>87</v>
      </c>
      <c r="C101" s="9" t="s">
        <v>84</v>
      </c>
      <c r="D101" s="6" t="s">
        <v>11</v>
      </c>
      <c r="E101" s="7">
        <v>22.25</v>
      </c>
      <c r="F101" s="81">
        <v>80</v>
      </c>
      <c r="G101" s="8">
        <f t="shared" si="7"/>
        <v>1780</v>
      </c>
      <c r="H101" s="8"/>
      <c r="I101" s="8">
        <f t="shared" si="5"/>
        <v>0</v>
      </c>
      <c r="J101" s="8">
        <f t="shared" si="8"/>
        <v>80</v>
      </c>
      <c r="K101" s="8">
        <f t="shared" si="6"/>
        <v>1780</v>
      </c>
    </row>
    <row r="102" spans="2:11" ht="16.5" x14ac:dyDescent="0.25">
      <c r="B102" s="4">
        <f t="shared" si="9"/>
        <v>88</v>
      </c>
      <c r="C102" s="9" t="s">
        <v>85</v>
      </c>
      <c r="D102" s="6" t="s">
        <v>11</v>
      </c>
      <c r="E102" s="7">
        <v>7.31</v>
      </c>
      <c r="F102" s="81">
        <v>80</v>
      </c>
      <c r="G102" s="8">
        <f t="shared" si="7"/>
        <v>584.79999999999995</v>
      </c>
      <c r="H102" s="8"/>
      <c r="I102" s="8">
        <f t="shared" si="5"/>
        <v>0</v>
      </c>
      <c r="J102" s="8">
        <f t="shared" si="8"/>
        <v>80</v>
      </c>
      <c r="K102" s="8">
        <f t="shared" si="6"/>
        <v>584.79999999999995</v>
      </c>
    </row>
    <row r="103" spans="2:11" ht="16.5" x14ac:dyDescent="0.25">
      <c r="B103" s="4">
        <f t="shared" si="9"/>
        <v>89</v>
      </c>
      <c r="C103" s="9" t="s">
        <v>86</v>
      </c>
      <c r="D103" s="6" t="s">
        <v>11</v>
      </c>
      <c r="E103" s="7">
        <v>0.03</v>
      </c>
      <c r="F103" s="81">
        <v>240</v>
      </c>
      <c r="G103" s="8">
        <f t="shared" si="7"/>
        <v>7.2</v>
      </c>
      <c r="H103" s="8"/>
      <c r="I103" s="8">
        <f t="shared" si="5"/>
        <v>0</v>
      </c>
      <c r="J103" s="8">
        <f t="shared" si="8"/>
        <v>240</v>
      </c>
      <c r="K103" s="8">
        <f t="shared" si="6"/>
        <v>7.2</v>
      </c>
    </row>
    <row r="104" spans="2:11" ht="16.5" x14ac:dyDescent="0.25">
      <c r="B104" s="4">
        <f t="shared" si="9"/>
        <v>90</v>
      </c>
      <c r="C104" s="9" t="s">
        <v>87</v>
      </c>
      <c r="D104" s="6" t="s">
        <v>11</v>
      </c>
      <c r="E104" s="7">
        <v>0.03</v>
      </c>
      <c r="F104" s="81">
        <v>240</v>
      </c>
      <c r="G104" s="8">
        <f t="shared" si="7"/>
        <v>7.2</v>
      </c>
      <c r="H104" s="8"/>
      <c r="I104" s="8">
        <f t="shared" si="5"/>
        <v>0</v>
      </c>
      <c r="J104" s="8">
        <f t="shared" si="8"/>
        <v>240</v>
      </c>
      <c r="K104" s="8">
        <f t="shared" si="6"/>
        <v>7.2</v>
      </c>
    </row>
    <row r="105" spans="2:11" ht="16.5" x14ac:dyDescent="0.25">
      <c r="B105" s="4">
        <f t="shared" si="9"/>
        <v>91</v>
      </c>
      <c r="C105" s="9" t="s">
        <v>88</v>
      </c>
      <c r="D105" s="6" t="s">
        <v>11</v>
      </c>
      <c r="E105" s="7">
        <v>0.25</v>
      </c>
      <c r="F105" s="81">
        <v>240</v>
      </c>
      <c r="G105" s="8">
        <f t="shared" si="7"/>
        <v>60</v>
      </c>
      <c r="H105" s="8"/>
      <c r="I105" s="8">
        <f t="shared" si="5"/>
        <v>0</v>
      </c>
      <c r="J105" s="8">
        <f t="shared" si="8"/>
        <v>240</v>
      </c>
      <c r="K105" s="8">
        <f t="shared" si="6"/>
        <v>60</v>
      </c>
    </row>
    <row r="106" spans="2:11" ht="16.5" x14ac:dyDescent="0.25">
      <c r="B106" s="4">
        <f t="shared" si="9"/>
        <v>92</v>
      </c>
      <c r="C106" s="9" t="s">
        <v>89</v>
      </c>
      <c r="D106" s="6" t="s">
        <v>11</v>
      </c>
      <c r="E106" s="7">
        <v>2.73</v>
      </c>
      <c r="F106" s="81">
        <v>80</v>
      </c>
      <c r="G106" s="8">
        <f t="shared" si="7"/>
        <v>218.4</v>
      </c>
      <c r="H106" s="8"/>
      <c r="I106" s="8">
        <f t="shared" si="5"/>
        <v>0</v>
      </c>
      <c r="J106" s="8">
        <f t="shared" si="8"/>
        <v>80</v>
      </c>
      <c r="K106" s="8">
        <f t="shared" si="6"/>
        <v>218.4</v>
      </c>
    </row>
    <row r="107" spans="2:11" ht="16.5" x14ac:dyDescent="0.25">
      <c r="B107" s="4">
        <f t="shared" si="9"/>
        <v>93</v>
      </c>
      <c r="C107" s="9" t="s">
        <v>90</v>
      </c>
      <c r="D107" s="6" t="s">
        <v>11</v>
      </c>
      <c r="E107" s="7">
        <v>0.18</v>
      </c>
      <c r="F107" s="81">
        <v>80</v>
      </c>
      <c r="G107" s="8">
        <f t="shared" si="7"/>
        <v>14.4</v>
      </c>
      <c r="H107" s="8"/>
      <c r="I107" s="8">
        <f t="shared" si="5"/>
        <v>0</v>
      </c>
      <c r="J107" s="8">
        <f t="shared" si="8"/>
        <v>80</v>
      </c>
      <c r="K107" s="8">
        <f t="shared" si="6"/>
        <v>14.4</v>
      </c>
    </row>
    <row r="108" spans="2:11" ht="16.5" x14ac:dyDescent="0.25">
      <c r="B108" s="4">
        <f t="shared" si="9"/>
        <v>94</v>
      </c>
      <c r="C108" s="15" t="s">
        <v>91</v>
      </c>
      <c r="D108" s="6" t="s">
        <v>11</v>
      </c>
      <c r="E108" s="7">
        <v>0.19</v>
      </c>
      <c r="F108" s="81">
        <v>160</v>
      </c>
      <c r="G108" s="8">
        <f t="shared" si="7"/>
        <v>30.4</v>
      </c>
      <c r="H108" s="8"/>
      <c r="I108" s="8">
        <f t="shared" si="5"/>
        <v>0</v>
      </c>
      <c r="J108" s="8">
        <f t="shared" si="8"/>
        <v>160</v>
      </c>
      <c r="K108" s="8">
        <f t="shared" si="6"/>
        <v>30.4</v>
      </c>
    </row>
    <row r="109" spans="2:11" ht="16.5" x14ac:dyDescent="0.25">
      <c r="B109" s="4">
        <f t="shared" si="9"/>
        <v>95</v>
      </c>
      <c r="C109" s="5" t="s">
        <v>207</v>
      </c>
      <c r="D109" s="6" t="s">
        <v>11</v>
      </c>
      <c r="E109" s="7">
        <v>41.83</v>
      </c>
      <c r="F109" s="81">
        <v>80</v>
      </c>
      <c r="G109" s="8">
        <f t="shared" si="7"/>
        <v>3346.4</v>
      </c>
      <c r="H109" s="8"/>
      <c r="I109" s="8">
        <f t="shared" si="5"/>
        <v>0</v>
      </c>
      <c r="J109" s="8">
        <f t="shared" si="8"/>
        <v>80</v>
      </c>
      <c r="K109" s="8">
        <f t="shared" si="6"/>
        <v>3346.4</v>
      </c>
    </row>
    <row r="110" spans="2:11" ht="16.5" x14ac:dyDescent="0.25">
      <c r="B110" s="4">
        <f t="shared" si="9"/>
        <v>96</v>
      </c>
      <c r="C110" s="5" t="s">
        <v>208</v>
      </c>
      <c r="D110" s="6" t="s">
        <v>11</v>
      </c>
      <c r="E110" s="7">
        <v>32.479999999999997</v>
      </c>
      <c r="F110" s="81">
        <v>80</v>
      </c>
      <c r="G110" s="8">
        <f t="shared" si="7"/>
        <v>2598.4</v>
      </c>
      <c r="H110" s="8"/>
      <c r="I110" s="8">
        <f t="shared" si="5"/>
        <v>0</v>
      </c>
      <c r="J110" s="8">
        <f t="shared" si="8"/>
        <v>80</v>
      </c>
      <c r="K110" s="8">
        <f t="shared" si="6"/>
        <v>2598.4</v>
      </c>
    </row>
    <row r="111" spans="2:11" ht="16.5" x14ac:dyDescent="0.25">
      <c r="B111" s="4">
        <f t="shared" si="9"/>
        <v>97</v>
      </c>
      <c r="C111" s="5" t="s">
        <v>92</v>
      </c>
      <c r="D111" s="6" t="s">
        <v>11</v>
      </c>
      <c r="E111" s="7">
        <v>23.52</v>
      </c>
      <c r="F111" s="81">
        <v>80</v>
      </c>
      <c r="G111" s="8">
        <f t="shared" si="7"/>
        <v>1881.6</v>
      </c>
      <c r="H111" s="8"/>
      <c r="I111" s="8">
        <f t="shared" si="5"/>
        <v>0</v>
      </c>
      <c r="J111" s="8">
        <f t="shared" si="8"/>
        <v>80</v>
      </c>
      <c r="K111" s="8">
        <f t="shared" si="6"/>
        <v>1881.6</v>
      </c>
    </row>
    <row r="112" spans="2:11" s="115" customFormat="1" ht="18" customHeight="1" x14ac:dyDescent="0.25">
      <c r="B112" s="125" t="s">
        <v>8</v>
      </c>
      <c r="C112" s="304" t="s">
        <v>93</v>
      </c>
      <c r="D112" s="305"/>
      <c r="E112" s="116"/>
      <c r="F112" s="288">
        <f>SUM(G$15:G$111)</f>
        <v>328956.03000000014</v>
      </c>
      <c r="G112" s="289"/>
      <c r="H112" s="288">
        <f>SUM(I$15:I$111)</f>
        <v>93494.080000000016</v>
      </c>
      <c r="I112" s="289"/>
      <c r="J112" s="288">
        <f>SUM(K$15:K$111)</f>
        <v>422456.71000000008</v>
      </c>
      <c r="K112" s="289"/>
    </row>
    <row r="113" spans="2:11" ht="10.5" customHeight="1" x14ac:dyDescent="0.25">
      <c r="B113" s="82"/>
      <c r="C113" s="83"/>
      <c r="D113" s="43"/>
      <c r="E113" s="43"/>
      <c r="F113" s="43"/>
      <c r="G113" s="43"/>
      <c r="H113" s="43"/>
      <c r="I113" s="43"/>
      <c r="J113" s="43"/>
      <c r="K113" s="43"/>
    </row>
    <row r="114" spans="2:11" s="115" customFormat="1" ht="18" x14ac:dyDescent="0.25">
      <c r="B114" s="111" t="s">
        <v>94</v>
      </c>
      <c r="C114" s="112" t="s">
        <v>95</v>
      </c>
      <c r="D114" s="113"/>
      <c r="E114" s="113"/>
      <c r="F114" s="113"/>
      <c r="G114" s="113"/>
      <c r="H114" s="113"/>
      <c r="I114" s="113"/>
      <c r="J114" s="113"/>
      <c r="K114" s="114"/>
    </row>
    <row r="115" spans="2:11" ht="16.5" x14ac:dyDescent="0.25">
      <c r="B115" s="4">
        <f>B111+1</f>
        <v>98</v>
      </c>
      <c r="C115" s="17" t="s">
        <v>97</v>
      </c>
      <c r="D115" s="19" t="s">
        <v>96</v>
      </c>
      <c r="E115" s="7">
        <v>172.12</v>
      </c>
      <c r="F115" s="18"/>
      <c r="G115" s="8">
        <f t="shared" ref="G115:G178" si="10">+ROUND(F115*$E115,2)</f>
        <v>0</v>
      </c>
      <c r="H115" s="18">
        <v>0.5</v>
      </c>
      <c r="I115" s="8">
        <f t="shared" ref="I115:I178" si="11">+ROUND(H115*$E115,2)</f>
        <v>86.06</v>
      </c>
      <c r="J115" s="8">
        <f t="shared" ref="J115:J178" si="12">F115+H115</f>
        <v>0.5</v>
      </c>
      <c r="K115" s="8">
        <f t="shared" ref="K115:K178" si="13">+ROUND(J115*$E115,2)</f>
        <v>86.06</v>
      </c>
    </row>
    <row r="116" spans="2:11" ht="16.5" x14ac:dyDescent="0.25">
      <c r="B116" s="4">
        <f>B115+1</f>
        <v>99</v>
      </c>
      <c r="C116" s="17" t="s">
        <v>98</v>
      </c>
      <c r="D116" s="19" t="s">
        <v>96</v>
      </c>
      <c r="E116" s="7">
        <v>113.8</v>
      </c>
      <c r="F116" s="18"/>
      <c r="G116" s="8">
        <f t="shared" si="10"/>
        <v>0</v>
      </c>
      <c r="H116" s="18">
        <v>0.5</v>
      </c>
      <c r="I116" s="8">
        <f t="shared" si="11"/>
        <v>56.9</v>
      </c>
      <c r="J116" s="8">
        <f t="shared" si="12"/>
        <v>0.5</v>
      </c>
      <c r="K116" s="8">
        <f t="shared" si="13"/>
        <v>56.9</v>
      </c>
    </row>
    <row r="117" spans="2:11" ht="16.5" x14ac:dyDescent="0.25">
      <c r="B117" s="4">
        <f t="shared" ref="B117:B180" si="14">B116+1</f>
        <v>100</v>
      </c>
      <c r="C117" s="17" t="s">
        <v>99</v>
      </c>
      <c r="D117" s="19" t="s">
        <v>96</v>
      </c>
      <c r="E117" s="7">
        <v>105.9</v>
      </c>
      <c r="F117" s="18"/>
      <c r="G117" s="8">
        <f t="shared" si="10"/>
        <v>0</v>
      </c>
      <c r="H117" s="18">
        <v>0.5</v>
      </c>
      <c r="I117" s="8">
        <f t="shared" si="11"/>
        <v>52.95</v>
      </c>
      <c r="J117" s="8">
        <f t="shared" si="12"/>
        <v>0.5</v>
      </c>
      <c r="K117" s="8">
        <f t="shared" si="13"/>
        <v>52.95</v>
      </c>
    </row>
    <row r="118" spans="2:11" ht="16.5" x14ac:dyDescent="0.25">
      <c r="B118" s="4">
        <f t="shared" si="14"/>
        <v>101</v>
      </c>
      <c r="C118" s="17" t="s">
        <v>183</v>
      </c>
      <c r="D118" s="19" t="s">
        <v>96</v>
      </c>
      <c r="E118" s="7">
        <v>149.16</v>
      </c>
      <c r="F118" s="18"/>
      <c r="G118" s="8">
        <f t="shared" si="10"/>
        <v>0</v>
      </c>
      <c r="H118" s="18">
        <v>0.5</v>
      </c>
      <c r="I118" s="8">
        <f t="shared" si="11"/>
        <v>74.58</v>
      </c>
      <c r="J118" s="8">
        <f t="shared" si="12"/>
        <v>0.5</v>
      </c>
      <c r="K118" s="8">
        <f t="shared" si="13"/>
        <v>74.58</v>
      </c>
    </row>
    <row r="119" spans="2:11" ht="33" x14ac:dyDescent="0.25">
      <c r="B119" s="4">
        <f t="shared" si="14"/>
        <v>102</v>
      </c>
      <c r="C119" s="17" t="s">
        <v>100</v>
      </c>
      <c r="D119" s="19" t="s">
        <v>96</v>
      </c>
      <c r="E119" s="7">
        <v>301.69</v>
      </c>
      <c r="F119" s="18"/>
      <c r="G119" s="8">
        <f t="shared" si="10"/>
        <v>0</v>
      </c>
      <c r="H119" s="18">
        <v>0.5</v>
      </c>
      <c r="I119" s="8">
        <f t="shared" si="11"/>
        <v>150.85</v>
      </c>
      <c r="J119" s="8">
        <f t="shared" si="12"/>
        <v>0.5</v>
      </c>
      <c r="K119" s="8">
        <f t="shared" si="13"/>
        <v>150.85</v>
      </c>
    </row>
    <row r="120" spans="2:11" ht="33" x14ac:dyDescent="0.25">
      <c r="B120" s="4">
        <f t="shared" si="14"/>
        <v>103</v>
      </c>
      <c r="C120" s="17" t="s">
        <v>101</v>
      </c>
      <c r="D120" s="19" t="s">
        <v>96</v>
      </c>
      <c r="E120" s="7">
        <v>160.24</v>
      </c>
      <c r="F120" s="18"/>
      <c r="G120" s="8">
        <f t="shared" si="10"/>
        <v>0</v>
      </c>
      <c r="H120" s="18">
        <v>0.5</v>
      </c>
      <c r="I120" s="8">
        <f t="shared" si="11"/>
        <v>80.12</v>
      </c>
      <c r="J120" s="8">
        <f t="shared" si="12"/>
        <v>0.5</v>
      </c>
      <c r="K120" s="8">
        <f t="shared" si="13"/>
        <v>80.12</v>
      </c>
    </row>
    <row r="121" spans="2:11" ht="33" x14ac:dyDescent="0.25">
      <c r="B121" s="4">
        <f t="shared" si="14"/>
        <v>104</v>
      </c>
      <c r="C121" s="17" t="s">
        <v>184</v>
      </c>
      <c r="D121" s="19" t="s">
        <v>96</v>
      </c>
      <c r="E121" s="7">
        <v>152.27000000000001</v>
      </c>
      <c r="F121" s="18">
        <v>18</v>
      </c>
      <c r="G121" s="8">
        <f t="shared" si="10"/>
        <v>2740.86</v>
      </c>
      <c r="H121" s="18">
        <v>3</v>
      </c>
      <c r="I121" s="8">
        <f t="shared" si="11"/>
        <v>456.81</v>
      </c>
      <c r="J121" s="8">
        <f t="shared" si="12"/>
        <v>21</v>
      </c>
      <c r="K121" s="8">
        <f t="shared" si="13"/>
        <v>3197.67</v>
      </c>
    </row>
    <row r="122" spans="2:11" ht="33" x14ac:dyDescent="0.25">
      <c r="B122" s="4">
        <f t="shared" si="14"/>
        <v>105</v>
      </c>
      <c r="C122" s="17" t="s">
        <v>185</v>
      </c>
      <c r="D122" s="19" t="s">
        <v>96</v>
      </c>
      <c r="E122" s="7">
        <v>199.71</v>
      </c>
      <c r="F122" s="18"/>
      <c r="G122" s="8">
        <f t="shared" si="10"/>
        <v>0</v>
      </c>
      <c r="H122" s="18">
        <v>3.5</v>
      </c>
      <c r="I122" s="8">
        <f t="shared" si="11"/>
        <v>698.99</v>
      </c>
      <c r="J122" s="8">
        <f t="shared" si="12"/>
        <v>3.5</v>
      </c>
      <c r="K122" s="8">
        <f t="shared" si="13"/>
        <v>698.99</v>
      </c>
    </row>
    <row r="123" spans="2:11" ht="16.5" x14ac:dyDescent="0.25">
      <c r="B123" s="4">
        <f t="shared" si="14"/>
        <v>106</v>
      </c>
      <c r="C123" s="17" t="s">
        <v>187</v>
      </c>
      <c r="D123" s="19" t="s">
        <v>11</v>
      </c>
      <c r="E123" s="7">
        <v>19.73</v>
      </c>
      <c r="F123" s="80">
        <v>444</v>
      </c>
      <c r="G123" s="8">
        <f t="shared" si="10"/>
        <v>8760.1200000000008</v>
      </c>
      <c r="H123" s="80">
        <v>150</v>
      </c>
      <c r="I123" s="8">
        <f t="shared" si="11"/>
        <v>2959.5</v>
      </c>
      <c r="J123" s="8">
        <f t="shared" si="12"/>
        <v>594</v>
      </c>
      <c r="K123" s="8">
        <f t="shared" si="13"/>
        <v>11719.62</v>
      </c>
    </row>
    <row r="124" spans="2:11" ht="16.5" x14ac:dyDescent="0.25">
      <c r="B124" s="4">
        <f t="shared" si="14"/>
        <v>107</v>
      </c>
      <c r="C124" s="17" t="s">
        <v>188</v>
      </c>
      <c r="D124" s="19" t="s">
        <v>11</v>
      </c>
      <c r="E124" s="7">
        <v>32</v>
      </c>
      <c r="F124" s="80"/>
      <c r="G124" s="8">
        <f t="shared" si="10"/>
        <v>0</v>
      </c>
      <c r="H124" s="80">
        <v>1</v>
      </c>
      <c r="I124" s="8">
        <f t="shared" si="11"/>
        <v>32</v>
      </c>
      <c r="J124" s="8">
        <f t="shared" si="12"/>
        <v>1</v>
      </c>
      <c r="K124" s="8">
        <f t="shared" si="13"/>
        <v>32</v>
      </c>
    </row>
    <row r="125" spans="2:11" ht="16.5" x14ac:dyDescent="0.25">
      <c r="B125" s="4">
        <f t="shared" si="14"/>
        <v>108</v>
      </c>
      <c r="C125" s="17" t="s">
        <v>102</v>
      </c>
      <c r="D125" s="19" t="s">
        <v>11</v>
      </c>
      <c r="E125" s="7">
        <v>52.08</v>
      </c>
      <c r="F125" s="80"/>
      <c r="G125" s="8">
        <f t="shared" si="10"/>
        <v>0</v>
      </c>
      <c r="H125" s="80">
        <v>1</v>
      </c>
      <c r="I125" s="8">
        <f t="shared" si="11"/>
        <v>52.08</v>
      </c>
      <c r="J125" s="8">
        <f t="shared" si="12"/>
        <v>1</v>
      </c>
      <c r="K125" s="8">
        <f t="shared" si="13"/>
        <v>52.08</v>
      </c>
    </row>
    <row r="126" spans="2:11" ht="16.5" x14ac:dyDescent="0.25">
      <c r="B126" s="4">
        <f t="shared" si="14"/>
        <v>109</v>
      </c>
      <c r="C126" s="17" t="s">
        <v>103</v>
      </c>
      <c r="D126" s="19" t="s">
        <v>11</v>
      </c>
      <c r="E126" s="7">
        <v>34.92</v>
      </c>
      <c r="F126" s="80">
        <v>314</v>
      </c>
      <c r="G126" s="8">
        <f t="shared" si="10"/>
        <v>10964.88</v>
      </c>
      <c r="H126" s="80">
        <v>98</v>
      </c>
      <c r="I126" s="8">
        <f t="shared" si="11"/>
        <v>3422.16</v>
      </c>
      <c r="J126" s="8">
        <f t="shared" si="12"/>
        <v>412</v>
      </c>
      <c r="K126" s="8">
        <f t="shared" si="13"/>
        <v>14387.04</v>
      </c>
    </row>
    <row r="127" spans="2:11" ht="16.5" x14ac:dyDescent="0.25">
      <c r="B127" s="4">
        <f t="shared" si="14"/>
        <v>110</v>
      </c>
      <c r="C127" s="17" t="s">
        <v>104</v>
      </c>
      <c r="D127" s="19" t="s">
        <v>11</v>
      </c>
      <c r="E127" s="7">
        <v>51.5</v>
      </c>
      <c r="F127" s="80">
        <v>8</v>
      </c>
      <c r="G127" s="8">
        <f t="shared" si="10"/>
        <v>412</v>
      </c>
      <c r="H127" s="80">
        <v>2</v>
      </c>
      <c r="I127" s="8">
        <f t="shared" si="11"/>
        <v>103</v>
      </c>
      <c r="J127" s="8">
        <f t="shared" si="12"/>
        <v>10</v>
      </c>
      <c r="K127" s="8">
        <f t="shared" si="13"/>
        <v>515</v>
      </c>
    </row>
    <row r="128" spans="2:11" ht="16.5" x14ac:dyDescent="0.25">
      <c r="B128" s="4">
        <f t="shared" si="14"/>
        <v>111</v>
      </c>
      <c r="C128" s="9" t="s">
        <v>105</v>
      </c>
      <c r="D128" s="19" t="s">
        <v>11</v>
      </c>
      <c r="E128" s="7">
        <v>8.83</v>
      </c>
      <c r="F128" s="80">
        <v>122</v>
      </c>
      <c r="G128" s="8">
        <f t="shared" si="10"/>
        <v>1077.26</v>
      </c>
      <c r="H128" s="80">
        <v>50</v>
      </c>
      <c r="I128" s="8">
        <f t="shared" si="11"/>
        <v>441.5</v>
      </c>
      <c r="J128" s="8">
        <f t="shared" si="12"/>
        <v>172</v>
      </c>
      <c r="K128" s="8">
        <f t="shared" si="13"/>
        <v>1518.76</v>
      </c>
    </row>
    <row r="129" spans="2:11" ht="33" x14ac:dyDescent="0.25">
      <c r="B129" s="4">
        <f t="shared" si="14"/>
        <v>112</v>
      </c>
      <c r="C129" s="20" t="s">
        <v>106</v>
      </c>
      <c r="D129" s="19" t="s">
        <v>11</v>
      </c>
      <c r="E129" s="7">
        <v>15.54</v>
      </c>
      <c r="F129" s="80">
        <v>10</v>
      </c>
      <c r="G129" s="8">
        <f t="shared" si="10"/>
        <v>155.4</v>
      </c>
      <c r="H129" s="80">
        <v>1</v>
      </c>
      <c r="I129" s="8">
        <f t="shared" si="11"/>
        <v>15.54</v>
      </c>
      <c r="J129" s="8">
        <f t="shared" si="12"/>
        <v>11</v>
      </c>
      <c r="K129" s="8">
        <f t="shared" si="13"/>
        <v>170.94</v>
      </c>
    </row>
    <row r="130" spans="2:11" ht="33" x14ac:dyDescent="0.25">
      <c r="B130" s="4">
        <f t="shared" si="14"/>
        <v>113</v>
      </c>
      <c r="C130" s="20" t="s">
        <v>107</v>
      </c>
      <c r="D130" s="19" t="s">
        <v>11</v>
      </c>
      <c r="E130" s="7">
        <v>18.899999999999999</v>
      </c>
      <c r="F130" s="80">
        <v>29</v>
      </c>
      <c r="G130" s="8">
        <f t="shared" si="10"/>
        <v>548.1</v>
      </c>
      <c r="H130" s="80">
        <v>1</v>
      </c>
      <c r="I130" s="8">
        <f t="shared" si="11"/>
        <v>18.899999999999999</v>
      </c>
      <c r="J130" s="8">
        <f t="shared" si="12"/>
        <v>30</v>
      </c>
      <c r="K130" s="8">
        <f t="shared" si="13"/>
        <v>567</v>
      </c>
    </row>
    <row r="131" spans="2:11" ht="33" x14ac:dyDescent="0.25">
      <c r="B131" s="4">
        <f t="shared" si="14"/>
        <v>114</v>
      </c>
      <c r="C131" s="20" t="s">
        <v>108</v>
      </c>
      <c r="D131" s="19" t="s">
        <v>11</v>
      </c>
      <c r="E131" s="7">
        <v>24.5</v>
      </c>
      <c r="F131" s="80">
        <v>82</v>
      </c>
      <c r="G131" s="8">
        <f t="shared" si="10"/>
        <v>2009</v>
      </c>
      <c r="H131" s="80">
        <v>45</v>
      </c>
      <c r="I131" s="8">
        <f t="shared" si="11"/>
        <v>1102.5</v>
      </c>
      <c r="J131" s="8">
        <f t="shared" si="12"/>
        <v>127</v>
      </c>
      <c r="K131" s="8">
        <f t="shared" si="13"/>
        <v>3111.5</v>
      </c>
    </row>
    <row r="132" spans="2:11" ht="33" x14ac:dyDescent="0.25">
      <c r="B132" s="4">
        <f t="shared" si="14"/>
        <v>115</v>
      </c>
      <c r="C132" s="20" t="s">
        <v>109</v>
      </c>
      <c r="D132" s="19" t="s">
        <v>11</v>
      </c>
      <c r="E132" s="7">
        <v>17.850000000000001</v>
      </c>
      <c r="F132" s="80">
        <v>1</v>
      </c>
      <c r="G132" s="8">
        <f t="shared" si="10"/>
        <v>17.850000000000001</v>
      </c>
      <c r="H132" s="80">
        <v>1</v>
      </c>
      <c r="I132" s="8">
        <f t="shared" si="11"/>
        <v>17.850000000000001</v>
      </c>
      <c r="J132" s="8">
        <f t="shared" si="12"/>
        <v>2</v>
      </c>
      <c r="K132" s="8">
        <f t="shared" si="13"/>
        <v>35.700000000000003</v>
      </c>
    </row>
    <row r="133" spans="2:11" ht="33" x14ac:dyDescent="0.25">
      <c r="B133" s="4">
        <f t="shared" si="14"/>
        <v>116</v>
      </c>
      <c r="C133" s="20" t="s">
        <v>110</v>
      </c>
      <c r="D133" s="19" t="s">
        <v>11</v>
      </c>
      <c r="E133" s="7">
        <v>19.2</v>
      </c>
      <c r="F133" s="80"/>
      <c r="G133" s="8">
        <f t="shared" si="10"/>
        <v>0</v>
      </c>
      <c r="H133" s="80">
        <v>1</v>
      </c>
      <c r="I133" s="8">
        <f t="shared" si="11"/>
        <v>19.2</v>
      </c>
      <c r="J133" s="8">
        <f t="shared" si="12"/>
        <v>1</v>
      </c>
      <c r="K133" s="8">
        <f t="shared" si="13"/>
        <v>19.2</v>
      </c>
    </row>
    <row r="134" spans="2:11" ht="33" x14ac:dyDescent="0.25">
      <c r="B134" s="4">
        <f t="shared" si="14"/>
        <v>117</v>
      </c>
      <c r="C134" s="20" t="s">
        <v>111</v>
      </c>
      <c r="D134" s="19" t="s">
        <v>11</v>
      </c>
      <c r="E134" s="7">
        <v>17.05</v>
      </c>
      <c r="F134" s="80"/>
      <c r="G134" s="8">
        <f t="shared" si="10"/>
        <v>0</v>
      </c>
      <c r="H134" s="80">
        <v>1</v>
      </c>
      <c r="I134" s="8">
        <f t="shared" si="11"/>
        <v>17.05</v>
      </c>
      <c r="J134" s="8">
        <f t="shared" si="12"/>
        <v>1</v>
      </c>
      <c r="K134" s="8">
        <f t="shared" si="13"/>
        <v>17.05</v>
      </c>
    </row>
    <row r="135" spans="2:11" ht="33" x14ac:dyDescent="0.25">
      <c r="B135" s="4">
        <f t="shared" si="14"/>
        <v>118</v>
      </c>
      <c r="C135" s="20" t="s">
        <v>112</v>
      </c>
      <c r="D135" s="19" t="s">
        <v>11</v>
      </c>
      <c r="E135" s="7">
        <v>14.72</v>
      </c>
      <c r="F135" s="80">
        <v>1</v>
      </c>
      <c r="G135" s="8">
        <f t="shared" si="10"/>
        <v>14.72</v>
      </c>
      <c r="H135" s="80">
        <v>1</v>
      </c>
      <c r="I135" s="8">
        <f t="shared" si="11"/>
        <v>14.72</v>
      </c>
      <c r="J135" s="8">
        <f t="shared" si="12"/>
        <v>2</v>
      </c>
      <c r="K135" s="8">
        <f t="shared" si="13"/>
        <v>29.44</v>
      </c>
    </row>
    <row r="136" spans="2:11" ht="33" x14ac:dyDescent="0.25">
      <c r="B136" s="4">
        <f t="shared" si="14"/>
        <v>119</v>
      </c>
      <c r="C136" s="20" t="s">
        <v>113</v>
      </c>
      <c r="D136" s="19" t="s">
        <v>11</v>
      </c>
      <c r="E136" s="7">
        <v>18.059999999999999</v>
      </c>
      <c r="F136" s="80"/>
      <c r="G136" s="8">
        <f t="shared" si="10"/>
        <v>0</v>
      </c>
      <c r="H136" s="80">
        <v>1</v>
      </c>
      <c r="I136" s="8">
        <f t="shared" si="11"/>
        <v>18.059999999999999</v>
      </c>
      <c r="J136" s="8">
        <f t="shared" si="12"/>
        <v>1</v>
      </c>
      <c r="K136" s="8">
        <f t="shared" si="13"/>
        <v>18.059999999999999</v>
      </c>
    </row>
    <row r="137" spans="2:11" ht="16.5" x14ac:dyDescent="0.25">
      <c r="B137" s="4">
        <f t="shared" si="14"/>
        <v>120</v>
      </c>
      <c r="C137" s="9" t="s">
        <v>114</v>
      </c>
      <c r="D137" s="19" t="s">
        <v>11</v>
      </c>
      <c r="E137" s="7">
        <v>10.41</v>
      </c>
      <c r="F137" s="80">
        <v>157</v>
      </c>
      <c r="G137" s="8">
        <f t="shared" si="10"/>
        <v>1634.37</v>
      </c>
      <c r="H137" s="80">
        <v>85</v>
      </c>
      <c r="I137" s="8">
        <f t="shared" si="11"/>
        <v>884.85</v>
      </c>
      <c r="J137" s="8">
        <f t="shared" si="12"/>
        <v>242</v>
      </c>
      <c r="K137" s="8">
        <f t="shared" si="13"/>
        <v>2519.2199999999998</v>
      </c>
    </row>
    <row r="138" spans="2:11" ht="16.5" x14ac:dyDescent="0.25">
      <c r="B138" s="4">
        <f t="shared" si="14"/>
        <v>121</v>
      </c>
      <c r="C138" s="9" t="s">
        <v>115</v>
      </c>
      <c r="D138" s="19" t="s">
        <v>11</v>
      </c>
      <c r="E138" s="7">
        <v>12.09</v>
      </c>
      <c r="F138" s="80">
        <v>20</v>
      </c>
      <c r="G138" s="8">
        <f t="shared" si="10"/>
        <v>241.8</v>
      </c>
      <c r="H138" s="80">
        <v>22</v>
      </c>
      <c r="I138" s="8">
        <f t="shared" si="11"/>
        <v>265.98</v>
      </c>
      <c r="J138" s="8">
        <f t="shared" si="12"/>
        <v>42</v>
      </c>
      <c r="K138" s="8">
        <f t="shared" si="13"/>
        <v>507.78</v>
      </c>
    </row>
    <row r="139" spans="2:11" ht="16.5" x14ac:dyDescent="0.25">
      <c r="B139" s="4">
        <f t="shared" si="14"/>
        <v>122</v>
      </c>
      <c r="C139" s="9" t="s">
        <v>116</v>
      </c>
      <c r="D139" s="19" t="s">
        <v>11</v>
      </c>
      <c r="E139" s="7">
        <v>21.86</v>
      </c>
      <c r="F139" s="80">
        <v>19</v>
      </c>
      <c r="G139" s="8">
        <f t="shared" si="10"/>
        <v>415.34</v>
      </c>
      <c r="H139" s="80">
        <v>1</v>
      </c>
      <c r="I139" s="8">
        <f t="shared" si="11"/>
        <v>21.86</v>
      </c>
      <c r="J139" s="8">
        <f t="shared" si="12"/>
        <v>20</v>
      </c>
      <c r="K139" s="8">
        <f t="shared" si="13"/>
        <v>437.2</v>
      </c>
    </row>
    <row r="140" spans="2:11" ht="33" x14ac:dyDescent="0.25">
      <c r="B140" s="4">
        <f t="shared" si="14"/>
        <v>123</v>
      </c>
      <c r="C140" s="9" t="s">
        <v>117</v>
      </c>
      <c r="D140" s="19" t="s">
        <v>11</v>
      </c>
      <c r="E140" s="7">
        <v>26.94</v>
      </c>
      <c r="F140" s="80">
        <v>119</v>
      </c>
      <c r="G140" s="8">
        <f t="shared" si="10"/>
        <v>3205.86</v>
      </c>
      <c r="H140" s="80"/>
      <c r="I140" s="8">
        <f t="shared" si="11"/>
        <v>0</v>
      </c>
      <c r="J140" s="8">
        <f t="shared" si="12"/>
        <v>119</v>
      </c>
      <c r="K140" s="8">
        <f t="shared" si="13"/>
        <v>3205.86</v>
      </c>
    </row>
    <row r="141" spans="2:11" ht="33" x14ac:dyDescent="0.25">
      <c r="B141" s="4">
        <f t="shared" si="14"/>
        <v>124</v>
      </c>
      <c r="C141" s="9" t="s">
        <v>118</v>
      </c>
      <c r="D141" s="19" t="s">
        <v>11</v>
      </c>
      <c r="E141" s="7">
        <v>37.99</v>
      </c>
      <c r="F141" s="80">
        <v>26</v>
      </c>
      <c r="G141" s="8">
        <f t="shared" si="10"/>
        <v>987.74</v>
      </c>
      <c r="H141" s="80"/>
      <c r="I141" s="8">
        <f t="shared" si="11"/>
        <v>0</v>
      </c>
      <c r="J141" s="8">
        <f t="shared" si="12"/>
        <v>26</v>
      </c>
      <c r="K141" s="8">
        <f t="shared" si="13"/>
        <v>987.74</v>
      </c>
    </row>
    <row r="142" spans="2:11" ht="16.5" x14ac:dyDescent="0.25">
      <c r="B142" s="4">
        <f t="shared" si="14"/>
        <v>125</v>
      </c>
      <c r="C142" s="20" t="s">
        <v>119</v>
      </c>
      <c r="D142" s="19" t="s">
        <v>11</v>
      </c>
      <c r="E142" s="7">
        <v>13.98</v>
      </c>
      <c r="F142" s="80">
        <v>2</v>
      </c>
      <c r="G142" s="8">
        <f t="shared" si="10"/>
        <v>27.96</v>
      </c>
      <c r="H142" s="80">
        <v>1</v>
      </c>
      <c r="I142" s="8">
        <f t="shared" si="11"/>
        <v>13.98</v>
      </c>
      <c r="J142" s="8">
        <f t="shared" si="12"/>
        <v>3</v>
      </c>
      <c r="K142" s="8">
        <f t="shared" si="13"/>
        <v>41.94</v>
      </c>
    </row>
    <row r="143" spans="2:11" ht="16.5" x14ac:dyDescent="0.25">
      <c r="B143" s="4">
        <f t="shared" si="14"/>
        <v>126</v>
      </c>
      <c r="C143" s="20" t="s">
        <v>120</v>
      </c>
      <c r="D143" s="19" t="s">
        <v>11</v>
      </c>
      <c r="E143" s="7">
        <v>19.05</v>
      </c>
      <c r="F143" s="80"/>
      <c r="G143" s="8">
        <f t="shared" si="10"/>
        <v>0</v>
      </c>
      <c r="H143" s="80">
        <v>1</v>
      </c>
      <c r="I143" s="8">
        <f t="shared" si="11"/>
        <v>19.05</v>
      </c>
      <c r="J143" s="8">
        <f t="shared" si="12"/>
        <v>1</v>
      </c>
      <c r="K143" s="8">
        <f t="shared" si="13"/>
        <v>19.05</v>
      </c>
    </row>
    <row r="144" spans="2:11" ht="16.5" x14ac:dyDescent="0.25">
      <c r="B144" s="4">
        <f t="shared" si="14"/>
        <v>127</v>
      </c>
      <c r="C144" s="20" t="s">
        <v>121</v>
      </c>
      <c r="D144" s="19" t="s">
        <v>11</v>
      </c>
      <c r="E144" s="7">
        <v>17.03</v>
      </c>
      <c r="F144" s="80">
        <v>16</v>
      </c>
      <c r="G144" s="8">
        <f t="shared" si="10"/>
        <v>272.48</v>
      </c>
      <c r="H144" s="80">
        <v>8</v>
      </c>
      <c r="I144" s="8">
        <f t="shared" si="11"/>
        <v>136.24</v>
      </c>
      <c r="J144" s="8">
        <f t="shared" si="12"/>
        <v>24</v>
      </c>
      <c r="K144" s="8">
        <f t="shared" si="13"/>
        <v>408.72</v>
      </c>
    </row>
    <row r="145" spans="2:11" ht="16.5" x14ac:dyDescent="0.25">
      <c r="B145" s="4">
        <f t="shared" si="14"/>
        <v>128</v>
      </c>
      <c r="C145" s="20" t="s">
        <v>122</v>
      </c>
      <c r="D145" s="19" t="s">
        <v>11</v>
      </c>
      <c r="E145" s="7">
        <v>17.170000000000002</v>
      </c>
      <c r="F145" s="80"/>
      <c r="G145" s="8">
        <f t="shared" si="10"/>
        <v>0</v>
      </c>
      <c r="H145" s="80">
        <v>1</v>
      </c>
      <c r="I145" s="8">
        <f t="shared" si="11"/>
        <v>17.170000000000002</v>
      </c>
      <c r="J145" s="8">
        <f t="shared" si="12"/>
        <v>1</v>
      </c>
      <c r="K145" s="8">
        <f t="shared" si="13"/>
        <v>17.170000000000002</v>
      </c>
    </row>
    <row r="146" spans="2:11" ht="16.5" x14ac:dyDescent="0.25">
      <c r="B146" s="4">
        <f t="shared" si="14"/>
        <v>129</v>
      </c>
      <c r="C146" s="20" t="s">
        <v>123</v>
      </c>
      <c r="D146" s="19" t="s">
        <v>11</v>
      </c>
      <c r="E146" s="7">
        <v>16.399999999999999</v>
      </c>
      <c r="F146" s="80"/>
      <c r="G146" s="8">
        <f t="shared" si="10"/>
        <v>0</v>
      </c>
      <c r="H146" s="80">
        <v>1</v>
      </c>
      <c r="I146" s="8">
        <f t="shared" si="11"/>
        <v>16.399999999999999</v>
      </c>
      <c r="J146" s="8">
        <f t="shared" si="12"/>
        <v>1</v>
      </c>
      <c r="K146" s="8">
        <f t="shared" si="13"/>
        <v>16.399999999999999</v>
      </c>
    </row>
    <row r="147" spans="2:11" ht="16.5" x14ac:dyDescent="0.25">
      <c r="B147" s="4">
        <f t="shared" si="14"/>
        <v>130</v>
      </c>
      <c r="C147" s="20" t="s">
        <v>124</v>
      </c>
      <c r="D147" s="19" t="s">
        <v>11</v>
      </c>
      <c r="E147" s="7">
        <v>20.89</v>
      </c>
      <c r="F147" s="80"/>
      <c r="G147" s="8">
        <f t="shared" si="10"/>
        <v>0</v>
      </c>
      <c r="H147" s="80">
        <v>1</v>
      </c>
      <c r="I147" s="8">
        <f t="shared" si="11"/>
        <v>20.89</v>
      </c>
      <c r="J147" s="8">
        <f t="shared" si="12"/>
        <v>1</v>
      </c>
      <c r="K147" s="8">
        <f t="shared" si="13"/>
        <v>20.89</v>
      </c>
    </row>
    <row r="148" spans="2:11" ht="16.5" x14ac:dyDescent="0.25">
      <c r="B148" s="4">
        <f t="shared" si="14"/>
        <v>131</v>
      </c>
      <c r="C148" s="20" t="s">
        <v>125</v>
      </c>
      <c r="D148" s="19" t="s">
        <v>11</v>
      </c>
      <c r="E148" s="7">
        <v>34.6</v>
      </c>
      <c r="F148" s="80"/>
      <c r="G148" s="8">
        <f t="shared" si="10"/>
        <v>0</v>
      </c>
      <c r="H148" s="80">
        <v>1</v>
      </c>
      <c r="I148" s="8">
        <f t="shared" si="11"/>
        <v>34.6</v>
      </c>
      <c r="J148" s="8">
        <f t="shared" si="12"/>
        <v>1</v>
      </c>
      <c r="K148" s="8">
        <f t="shared" si="13"/>
        <v>34.6</v>
      </c>
    </row>
    <row r="149" spans="2:11" ht="16.5" x14ac:dyDescent="0.25">
      <c r="B149" s="4">
        <f t="shared" si="14"/>
        <v>132</v>
      </c>
      <c r="C149" s="21" t="s">
        <v>126</v>
      </c>
      <c r="D149" s="19" t="s">
        <v>11</v>
      </c>
      <c r="E149" s="7">
        <v>19.829999999999998</v>
      </c>
      <c r="F149" s="80">
        <v>269</v>
      </c>
      <c r="G149" s="8">
        <f t="shared" si="10"/>
        <v>5334.27</v>
      </c>
      <c r="H149" s="80">
        <v>77</v>
      </c>
      <c r="I149" s="8">
        <f t="shared" si="11"/>
        <v>1526.91</v>
      </c>
      <c r="J149" s="8">
        <f t="shared" si="12"/>
        <v>346</v>
      </c>
      <c r="K149" s="8">
        <f t="shared" si="13"/>
        <v>6861.18</v>
      </c>
    </row>
    <row r="150" spans="2:11" ht="16.5" x14ac:dyDescent="0.25">
      <c r="B150" s="4">
        <f t="shared" si="14"/>
        <v>133</v>
      </c>
      <c r="C150" s="21" t="s">
        <v>127</v>
      </c>
      <c r="D150" s="19" t="s">
        <v>11</v>
      </c>
      <c r="E150" s="7">
        <v>18.559999999999999</v>
      </c>
      <c r="F150" s="80">
        <v>12</v>
      </c>
      <c r="G150" s="8">
        <f t="shared" si="10"/>
        <v>222.72</v>
      </c>
      <c r="H150" s="80">
        <v>17</v>
      </c>
      <c r="I150" s="8">
        <f t="shared" si="11"/>
        <v>315.52</v>
      </c>
      <c r="J150" s="8">
        <f t="shared" si="12"/>
        <v>29</v>
      </c>
      <c r="K150" s="8">
        <f t="shared" si="13"/>
        <v>538.24</v>
      </c>
    </row>
    <row r="151" spans="2:11" ht="16.5" x14ac:dyDescent="0.25">
      <c r="B151" s="4">
        <f t="shared" si="14"/>
        <v>134</v>
      </c>
      <c r="C151" s="21" t="s">
        <v>128</v>
      </c>
      <c r="D151" s="19" t="s">
        <v>11</v>
      </c>
      <c r="E151" s="7">
        <v>21.33</v>
      </c>
      <c r="F151" s="80">
        <v>24</v>
      </c>
      <c r="G151" s="8">
        <f t="shared" si="10"/>
        <v>511.92</v>
      </c>
      <c r="H151" s="80">
        <v>24</v>
      </c>
      <c r="I151" s="8">
        <f t="shared" si="11"/>
        <v>511.92</v>
      </c>
      <c r="J151" s="8">
        <f t="shared" si="12"/>
        <v>48</v>
      </c>
      <c r="K151" s="8">
        <f t="shared" si="13"/>
        <v>1023.84</v>
      </c>
    </row>
    <row r="152" spans="2:11" ht="16.5" x14ac:dyDescent="0.25">
      <c r="B152" s="4">
        <f t="shared" si="14"/>
        <v>135</v>
      </c>
      <c r="C152" s="21" t="s">
        <v>129</v>
      </c>
      <c r="D152" s="19" t="s">
        <v>11</v>
      </c>
      <c r="E152" s="7">
        <v>31.15</v>
      </c>
      <c r="F152" s="80">
        <v>24</v>
      </c>
      <c r="G152" s="8">
        <f t="shared" si="10"/>
        <v>747.6</v>
      </c>
      <c r="H152" s="80">
        <v>6</v>
      </c>
      <c r="I152" s="8">
        <f t="shared" si="11"/>
        <v>186.9</v>
      </c>
      <c r="J152" s="8">
        <f t="shared" si="12"/>
        <v>30</v>
      </c>
      <c r="K152" s="8">
        <f t="shared" si="13"/>
        <v>934.5</v>
      </c>
    </row>
    <row r="153" spans="2:11" ht="16.5" x14ac:dyDescent="0.25">
      <c r="B153" s="4">
        <f t="shared" si="14"/>
        <v>136</v>
      </c>
      <c r="C153" s="21" t="s">
        <v>130</v>
      </c>
      <c r="D153" s="19" t="s">
        <v>11</v>
      </c>
      <c r="E153" s="7">
        <v>32.840000000000003</v>
      </c>
      <c r="F153" s="80"/>
      <c r="G153" s="8">
        <f t="shared" si="10"/>
        <v>0</v>
      </c>
      <c r="H153" s="80">
        <v>7</v>
      </c>
      <c r="I153" s="8">
        <f t="shared" si="11"/>
        <v>229.88</v>
      </c>
      <c r="J153" s="8">
        <f t="shared" si="12"/>
        <v>7</v>
      </c>
      <c r="K153" s="8">
        <f t="shared" si="13"/>
        <v>229.88</v>
      </c>
    </row>
    <row r="154" spans="2:11" ht="16.5" x14ac:dyDescent="0.25">
      <c r="B154" s="4">
        <f t="shared" si="14"/>
        <v>137</v>
      </c>
      <c r="C154" s="21" t="s">
        <v>131</v>
      </c>
      <c r="D154" s="19" t="s">
        <v>11</v>
      </c>
      <c r="E154" s="7">
        <v>38.31</v>
      </c>
      <c r="F154" s="80"/>
      <c r="G154" s="8">
        <f t="shared" si="10"/>
        <v>0</v>
      </c>
      <c r="H154" s="80">
        <v>2</v>
      </c>
      <c r="I154" s="8">
        <f t="shared" si="11"/>
        <v>76.62</v>
      </c>
      <c r="J154" s="8">
        <f t="shared" si="12"/>
        <v>2</v>
      </c>
      <c r="K154" s="8">
        <f t="shared" si="13"/>
        <v>76.62</v>
      </c>
    </row>
    <row r="155" spans="2:11" ht="16.5" x14ac:dyDescent="0.25">
      <c r="B155" s="4">
        <f t="shared" si="14"/>
        <v>138</v>
      </c>
      <c r="C155" s="21" t="s">
        <v>132</v>
      </c>
      <c r="D155" s="19" t="s">
        <v>11</v>
      </c>
      <c r="E155" s="7">
        <v>38.450000000000003</v>
      </c>
      <c r="F155" s="80"/>
      <c r="G155" s="8">
        <f t="shared" si="10"/>
        <v>0</v>
      </c>
      <c r="H155" s="80">
        <v>1</v>
      </c>
      <c r="I155" s="8">
        <f t="shared" si="11"/>
        <v>38.450000000000003</v>
      </c>
      <c r="J155" s="8">
        <f t="shared" si="12"/>
        <v>1</v>
      </c>
      <c r="K155" s="8">
        <f t="shared" si="13"/>
        <v>38.450000000000003</v>
      </c>
    </row>
    <row r="156" spans="2:11" ht="16.5" x14ac:dyDescent="0.25">
      <c r="B156" s="4">
        <f t="shared" si="14"/>
        <v>139</v>
      </c>
      <c r="C156" s="21" t="s">
        <v>133</v>
      </c>
      <c r="D156" s="19" t="s">
        <v>11</v>
      </c>
      <c r="E156" s="7">
        <v>42.69</v>
      </c>
      <c r="F156" s="80"/>
      <c r="G156" s="8">
        <f t="shared" si="10"/>
        <v>0</v>
      </c>
      <c r="H156" s="80">
        <v>1</v>
      </c>
      <c r="I156" s="8">
        <f t="shared" si="11"/>
        <v>42.69</v>
      </c>
      <c r="J156" s="8">
        <f t="shared" si="12"/>
        <v>1</v>
      </c>
      <c r="K156" s="8">
        <f t="shared" si="13"/>
        <v>42.69</v>
      </c>
    </row>
    <row r="157" spans="2:11" ht="16.5" x14ac:dyDescent="0.25">
      <c r="B157" s="4">
        <f t="shared" si="14"/>
        <v>140</v>
      </c>
      <c r="C157" s="21" t="s">
        <v>134</v>
      </c>
      <c r="D157" s="19" t="s">
        <v>11</v>
      </c>
      <c r="E157" s="7">
        <v>18.78</v>
      </c>
      <c r="F157" s="80"/>
      <c r="G157" s="8">
        <f t="shared" si="10"/>
        <v>0</v>
      </c>
      <c r="H157" s="80">
        <v>1</v>
      </c>
      <c r="I157" s="8">
        <f t="shared" si="11"/>
        <v>18.78</v>
      </c>
      <c r="J157" s="8">
        <f t="shared" si="12"/>
        <v>1</v>
      </c>
      <c r="K157" s="8">
        <f t="shared" si="13"/>
        <v>18.78</v>
      </c>
    </row>
    <row r="158" spans="2:11" ht="16.5" x14ac:dyDescent="0.25">
      <c r="B158" s="4">
        <f t="shared" si="14"/>
        <v>141</v>
      </c>
      <c r="C158" s="21" t="s">
        <v>135</v>
      </c>
      <c r="D158" s="19" t="s">
        <v>11</v>
      </c>
      <c r="E158" s="7">
        <v>22.46</v>
      </c>
      <c r="F158" s="80"/>
      <c r="G158" s="8">
        <f t="shared" si="10"/>
        <v>0</v>
      </c>
      <c r="H158" s="80">
        <v>1</v>
      </c>
      <c r="I158" s="8">
        <f t="shared" si="11"/>
        <v>22.46</v>
      </c>
      <c r="J158" s="8">
        <f t="shared" si="12"/>
        <v>1</v>
      </c>
      <c r="K158" s="8">
        <f t="shared" si="13"/>
        <v>22.46</v>
      </c>
    </row>
    <row r="159" spans="2:11" ht="16.5" x14ac:dyDescent="0.25">
      <c r="B159" s="4">
        <f t="shared" si="14"/>
        <v>142</v>
      </c>
      <c r="C159" s="21" t="s">
        <v>136</v>
      </c>
      <c r="D159" s="19" t="s">
        <v>11</v>
      </c>
      <c r="E159" s="7">
        <v>17.87</v>
      </c>
      <c r="F159" s="80"/>
      <c r="G159" s="8">
        <f t="shared" si="10"/>
        <v>0</v>
      </c>
      <c r="H159" s="80">
        <v>1</v>
      </c>
      <c r="I159" s="8">
        <f t="shared" si="11"/>
        <v>17.87</v>
      </c>
      <c r="J159" s="8">
        <f t="shared" si="12"/>
        <v>1</v>
      </c>
      <c r="K159" s="8">
        <f t="shared" si="13"/>
        <v>17.87</v>
      </c>
    </row>
    <row r="160" spans="2:11" ht="16.5" x14ac:dyDescent="0.25">
      <c r="B160" s="4">
        <f t="shared" si="14"/>
        <v>143</v>
      </c>
      <c r="C160" s="21" t="s">
        <v>137</v>
      </c>
      <c r="D160" s="19" t="s">
        <v>11</v>
      </c>
      <c r="E160" s="7">
        <v>76.22</v>
      </c>
      <c r="F160" s="80"/>
      <c r="G160" s="8">
        <f t="shared" si="10"/>
        <v>0</v>
      </c>
      <c r="H160" s="80">
        <v>1</v>
      </c>
      <c r="I160" s="8">
        <f t="shared" si="11"/>
        <v>76.22</v>
      </c>
      <c r="J160" s="8">
        <f t="shared" si="12"/>
        <v>1</v>
      </c>
      <c r="K160" s="8">
        <f t="shared" si="13"/>
        <v>76.22</v>
      </c>
    </row>
    <row r="161" spans="2:11" ht="16.5" x14ac:dyDescent="0.25">
      <c r="B161" s="4">
        <f t="shared" si="14"/>
        <v>144</v>
      </c>
      <c r="C161" s="21" t="s">
        <v>138</v>
      </c>
      <c r="D161" s="19" t="s">
        <v>11</v>
      </c>
      <c r="E161" s="7">
        <v>26.11</v>
      </c>
      <c r="F161" s="80"/>
      <c r="G161" s="8">
        <f t="shared" si="10"/>
        <v>0</v>
      </c>
      <c r="H161" s="80">
        <v>1</v>
      </c>
      <c r="I161" s="8">
        <f t="shared" si="11"/>
        <v>26.11</v>
      </c>
      <c r="J161" s="8">
        <f t="shared" si="12"/>
        <v>1</v>
      </c>
      <c r="K161" s="8">
        <f t="shared" si="13"/>
        <v>26.11</v>
      </c>
    </row>
    <row r="162" spans="2:11" ht="16.5" x14ac:dyDescent="0.25">
      <c r="B162" s="4">
        <f t="shared" si="14"/>
        <v>145</v>
      </c>
      <c r="C162" s="21" t="s">
        <v>139</v>
      </c>
      <c r="D162" s="19" t="s">
        <v>11</v>
      </c>
      <c r="E162" s="7">
        <v>93.05</v>
      </c>
      <c r="F162" s="80">
        <v>4</v>
      </c>
      <c r="G162" s="8">
        <f t="shared" si="10"/>
        <v>372.2</v>
      </c>
      <c r="H162" s="80">
        <v>1</v>
      </c>
      <c r="I162" s="8">
        <f t="shared" si="11"/>
        <v>93.05</v>
      </c>
      <c r="J162" s="8">
        <f t="shared" si="12"/>
        <v>5</v>
      </c>
      <c r="K162" s="8">
        <f t="shared" si="13"/>
        <v>465.25</v>
      </c>
    </row>
    <row r="163" spans="2:11" ht="16.5" x14ac:dyDescent="0.25">
      <c r="B163" s="4">
        <f t="shared" si="14"/>
        <v>146</v>
      </c>
      <c r="C163" s="21" t="s">
        <v>140</v>
      </c>
      <c r="D163" s="19" t="s">
        <v>11</v>
      </c>
      <c r="E163" s="7">
        <v>31.74</v>
      </c>
      <c r="F163" s="18"/>
      <c r="G163" s="8">
        <f t="shared" si="10"/>
        <v>0</v>
      </c>
      <c r="H163" s="80">
        <v>1</v>
      </c>
      <c r="I163" s="8">
        <f t="shared" si="11"/>
        <v>31.74</v>
      </c>
      <c r="J163" s="8">
        <f t="shared" si="12"/>
        <v>1</v>
      </c>
      <c r="K163" s="8">
        <f t="shared" si="13"/>
        <v>31.74</v>
      </c>
    </row>
    <row r="164" spans="2:11" ht="16.5" x14ac:dyDescent="0.25">
      <c r="B164" s="4">
        <f t="shared" si="14"/>
        <v>147</v>
      </c>
      <c r="C164" s="9" t="s">
        <v>141</v>
      </c>
      <c r="D164" s="19" t="s">
        <v>96</v>
      </c>
      <c r="E164" s="7">
        <v>324.67</v>
      </c>
      <c r="F164" s="18">
        <v>1</v>
      </c>
      <c r="G164" s="8">
        <f t="shared" si="10"/>
        <v>324.67</v>
      </c>
      <c r="H164" s="18">
        <v>6.5</v>
      </c>
      <c r="I164" s="8">
        <f t="shared" si="11"/>
        <v>2110.36</v>
      </c>
      <c r="J164" s="8">
        <f t="shared" si="12"/>
        <v>7.5</v>
      </c>
      <c r="K164" s="8">
        <f t="shared" si="13"/>
        <v>2435.0300000000002</v>
      </c>
    </row>
    <row r="165" spans="2:11" ht="16.5" x14ac:dyDescent="0.25">
      <c r="B165" s="4">
        <f t="shared" si="14"/>
        <v>148</v>
      </c>
      <c r="C165" s="9" t="s">
        <v>142</v>
      </c>
      <c r="D165" s="19" t="s">
        <v>96</v>
      </c>
      <c r="E165" s="7">
        <v>345.92</v>
      </c>
      <c r="F165" s="18">
        <v>18</v>
      </c>
      <c r="G165" s="8">
        <f t="shared" si="10"/>
        <v>6226.56</v>
      </c>
      <c r="H165" s="18"/>
      <c r="I165" s="8">
        <f t="shared" si="11"/>
        <v>0</v>
      </c>
      <c r="J165" s="8">
        <f t="shared" si="12"/>
        <v>18</v>
      </c>
      <c r="K165" s="8">
        <f t="shared" si="13"/>
        <v>6226.56</v>
      </c>
    </row>
    <row r="166" spans="2:11" ht="16.5" x14ac:dyDescent="0.25">
      <c r="B166" s="4">
        <f t="shared" si="14"/>
        <v>149</v>
      </c>
      <c r="C166" s="9" t="s">
        <v>143</v>
      </c>
      <c r="D166" s="19" t="s">
        <v>96</v>
      </c>
      <c r="E166" s="7">
        <v>439.62</v>
      </c>
      <c r="F166" s="18">
        <v>54</v>
      </c>
      <c r="G166" s="8">
        <f t="shared" si="10"/>
        <v>23739.48</v>
      </c>
      <c r="H166" s="18"/>
      <c r="I166" s="8">
        <f t="shared" si="11"/>
        <v>0</v>
      </c>
      <c r="J166" s="8">
        <f t="shared" si="12"/>
        <v>54</v>
      </c>
      <c r="K166" s="8">
        <f t="shared" si="13"/>
        <v>23739.48</v>
      </c>
    </row>
    <row r="167" spans="2:11" ht="16.5" x14ac:dyDescent="0.25">
      <c r="B167" s="4">
        <f t="shared" si="14"/>
        <v>150</v>
      </c>
      <c r="C167" s="9" t="s">
        <v>144</v>
      </c>
      <c r="D167" s="19" t="s">
        <v>96</v>
      </c>
      <c r="E167" s="7">
        <v>403.94</v>
      </c>
      <c r="F167" s="18"/>
      <c r="G167" s="8">
        <f t="shared" si="10"/>
        <v>0</v>
      </c>
      <c r="H167" s="18">
        <v>19.5</v>
      </c>
      <c r="I167" s="8">
        <f t="shared" si="11"/>
        <v>7876.83</v>
      </c>
      <c r="J167" s="8">
        <f t="shared" si="12"/>
        <v>19.5</v>
      </c>
      <c r="K167" s="8">
        <f t="shared" si="13"/>
        <v>7876.83</v>
      </c>
    </row>
    <row r="168" spans="2:11" ht="16.5" x14ac:dyDescent="0.25">
      <c r="B168" s="4">
        <f t="shared" si="14"/>
        <v>151</v>
      </c>
      <c r="C168" s="9" t="s">
        <v>145</v>
      </c>
      <c r="D168" s="19" t="s">
        <v>96</v>
      </c>
      <c r="E168" s="7">
        <v>390.9</v>
      </c>
      <c r="F168" s="18">
        <v>6</v>
      </c>
      <c r="G168" s="8">
        <f t="shared" si="10"/>
        <v>2345.4</v>
      </c>
      <c r="H168" s="18"/>
      <c r="I168" s="8">
        <f t="shared" si="11"/>
        <v>0</v>
      </c>
      <c r="J168" s="8">
        <f t="shared" si="12"/>
        <v>6</v>
      </c>
      <c r="K168" s="8">
        <f t="shared" si="13"/>
        <v>2345.4</v>
      </c>
    </row>
    <row r="169" spans="2:11" ht="16.5" x14ac:dyDescent="0.25">
      <c r="B169" s="4">
        <f t="shared" si="14"/>
        <v>152</v>
      </c>
      <c r="C169" s="22" t="s">
        <v>189</v>
      </c>
      <c r="D169" s="6" t="s">
        <v>11</v>
      </c>
      <c r="E169" s="7">
        <v>21.37</v>
      </c>
      <c r="F169" s="80">
        <v>35</v>
      </c>
      <c r="G169" s="8">
        <f t="shared" si="10"/>
        <v>747.95</v>
      </c>
      <c r="H169" s="80">
        <v>3</v>
      </c>
      <c r="I169" s="8">
        <f t="shared" si="11"/>
        <v>64.11</v>
      </c>
      <c r="J169" s="8">
        <f t="shared" si="12"/>
        <v>38</v>
      </c>
      <c r="K169" s="8">
        <f t="shared" si="13"/>
        <v>812.06</v>
      </c>
    </row>
    <row r="170" spans="2:11" ht="16.5" x14ac:dyDescent="0.25">
      <c r="B170" s="4">
        <f t="shared" si="14"/>
        <v>153</v>
      </c>
      <c r="C170" s="22" t="s">
        <v>190</v>
      </c>
      <c r="D170" s="6" t="s">
        <v>11</v>
      </c>
      <c r="E170" s="7">
        <v>33.28</v>
      </c>
      <c r="F170" s="80">
        <v>1</v>
      </c>
      <c r="G170" s="8">
        <f t="shared" si="10"/>
        <v>33.28</v>
      </c>
      <c r="H170" s="80">
        <v>3</v>
      </c>
      <c r="I170" s="8">
        <f t="shared" si="11"/>
        <v>99.84</v>
      </c>
      <c r="J170" s="8">
        <f t="shared" si="12"/>
        <v>4</v>
      </c>
      <c r="K170" s="8">
        <f t="shared" si="13"/>
        <v>133.12</v>
      </c>
    </row>
    <row r="171" spans="2:11" ht="16.5" x14ac:dyDescent="0.25">
      <c r="B171" s="4">
        <f t="shared" si="14"/>
        <v>154</v>
      </c>
      <c r="C171" s="22" t="s">
        <v>146</v>
      </c>
      <c r="D171" s="6" t="s">
        <v>11</v>
      </c>
      <c r="E171" s="7">
        <v>49.14</v>
      </c>
      <c r="F171" s="80">
        <v>2</v>
      </c>
      <c r="G171" s="8">
        <f t="shared" si="10"/>
        <v>98.28</v>
      </c>
      <c r="H171" s="80">
        <v>2</v>
      </c>
      <c r="I171" s="8">
        <f t="shared" si="11"/>
        <v>98.28</v>
      </c>
      <c r="J171" s="8">
        <f t="shared" si="12"/>
        <v>4</v>
      </c>
      <c r="K171" s="8">
        <f t="shared" si="13"/>
        <v>196.56</v>
      </c>
    </row>
    <row r="172" spans="2:11" ht="16.5" x14ac:dyDescent="0.25">
      <c r="B172" s="4">
        <f t="shared" si="14"/>
        <v>155</v>
      </c>
      <c r="C172" s="9" t="s">
        <v>147</v>
      </c>
      <c r="D172" s="6" t="s">
        <v>11</v>
      </c>
      <c r="E172" s="7">
        <v>17.78</v>
      </c>
      <c r="F172" s="80">
        <v>13</v>
      </c>
      <c r="G172" s="8">
        <f t="shared" si="10"/>
        <v>231.14</v>
      </c>
      <c r="H172" s="80"/>
      <c r="I172" s="8">
        <f t="shared" si="11"/>
        <v>0</v>
      </c>
      <c r="J172" s="8">
        <f t="shared" si="12"/>
        <v>13</v>
      </c>
      <c r="K172" s="8">
        <f t="shared" si="13"/>
        <v>231.14</v>
      </c>
    </row>
    <row r="173" spans="2:11" ht="32.1" customHeight="1" x14ac:dyDescent="0.25">
      <c r="B173" s="4">
        <f t="shared" si="14"/>
        <v>156</v>
      </c>
      <c r="C173" s="9" t="s">
        <v>148</v>
      </c>
      <c r="D173" s="6" t="s">
        <v>11</v>
      </c>
      <c r="E173" s="7">
        <v>73.73</v>
      </c>
      <c r="F173" s="80">
        <v>13</v>
      </c>
      <c r="G173" s="8">
        <f t="shared" si="10"/>
        <v>958.49</v>
      </c>
      <c r="H173" s="80"/>
      <c r="I173" s="8">
        <f t="shared" si="11"/>
        <v>0</v>
      </c>
      <c r="J173" s="8">
        <f t="shared" si="12"/>
        <v>13</v>
      </c>
      <c r="K173" s="8">
        <f t="shared" si="13"/>
        <v>958.49</v>
      </c>
    </row>
    <row r="174" spans="2:11" ht="16.5" x14ac:dyDescent="0.25">
      <c r="B174" s="4">
        <f t="shared" si="14"/>
        <v>157</v>
      </c>
      <c r="C174" s="9" t="s">
        <v>149</v>
      </c>
      <c r="D174" s="6" t="s">
        <v>11</v>
      </c>
      <c r="E174" s="7">
        <v>17.25</v>
      </c>
      <c r="F174" s="80">
        <v>110</v>
      </c>
      <c r="G174" s="8">
        <f t="shared" si="10"/>
        <v>1897.5</v>
      </c>
      <c r="H174" s="80"/>
      <c r="I174" s="8">
        <f t="shared" si="11"/>
        <v>0</v>
      </c>
      <c r="J174" s="8">
        <f t="shared" si="12"/>
        <v>110</v>
      </c>
      <c r="K174" s="8">
        <f t="shared" si="13"/>
        <v>1897.5</v>
      </c>
    </row>
    <row r="175" spans="2:11" ht="33" x14ac:dyDescent="0.25">
      <c r="B175" s="4">
        <f t="shared" si="14"/>
        <v>158</v>
      </c>
      <c r="C175" s="9" t="s">
        <v>192</v>
      </c>
      <c r="D175" s="6" t="s">
        <v>11</v>
      </c>
      <c r="E175" s="7">
        <v>27.02</v>
      </c>
      <c r="F175" s="80">
        <v>80</v>
      </c>
      <c r="G175" s="8">
        <f t="shared" si="10"/>
        <v>2161.6</v>
      </c>
      <c r="H175" s="80"/>
      <c r="I175" s="8">
        <f t="shared" si="11"/>
        <v>0</v>
      </c>
      <c r="J175" s="8">
        <f t="shared" si="12"/>
        <v>80</v>
      </c>
      <c r="K175" s="8">
        <f t="shared" si="13"/>
        <v>2161.6</v>
      </c>
    </row>
    <row r="176" spans="2:11" ht="33" x14ac:dyDescent="0.25">
      <c r="B176" s="4">
        <f t="shared" si="14"/>
        <v>159</v>
      </c>
      <c r="C176" s="23" t="s">
        <v>193</v>
      </c>
      <c r="D176" s="6" t="s">
        <v>11</v>
      </c>
      <c r="E176" s="7">
        <v>33.47</v>
      </c>
      <c r="F176" s="80">
        <v>9</v>
      </c>
      <c r="G176" s="8">
        <f t="shared" si="10"/>
        <v>301.23</v>
      </c>
      <c r="H176" s="80"/>
      <c r="I176" s="8">
        <f t="shared" si="11"/>
        <v>0</v>
      </c>
      <c r="J176" s="8">
        <f t="shared" si="12"/>
        <v>9</v>
      </c>
      <c r="K176" s="8">
        <f t="shared" si="13"/>
        <v>301.23</v>
      </c>
    </row>
    <row r="177" spans="2:11" ht="49.5" x14ac:dyDescent="0.25">
      <c r="B177" s="4">
        <f t="shared" si="14"/>
        <v>160</v>
      </c>
      <c r="C177" s="9" t="s">
        <v>194</v>
      </c>
      <c r="D177" s="6" t="s">
        <v>11</v>
      </c>
      <c r="E177" s="7">
        <v>15.34</v>
      </c>
      <c r="F177" s="80">
        <v>80</v>
      </c>
      <c r="G177" s="8">
        <f t="shared" si="10"/>
        <v>1227.2</v>
      </c>
      <c r="H177" s="80"/>
      <c r="I177" s="8">
        <f t="shared" si="11"/>
        <v>0</v>
      </c>
      <c r="J177" s="8">
        <f t="shared" si="12"/>
        <v>80</v>
      </c>
      <c r="K177" s="8">
        <f t="shared" si="13"/>
        <v>1227.2</v>
      </c>
    </row>
    <row r="178" spans="2:11" ht="16.5" x14ac:dyDescent="0.25">
      <c r="B178" s="4">
        <f t="shared" si="14"/>
        <v>161</v>
      </c>
      <c r="C178" s="9" t="s">
        <v>191</v>
      </c>
      <c r="D178" s="6" t="s">
        <v>11</v>
      </c>
      <c r="E178" s="7">
        <v>0.56999999999999995</v>
      </c>
      <c r="F178" s="80">
        <v>80</v>
      </c>
      <c r="G178" s="8">
        <f t="shared" si="10"/>
        <v>45.6</v>
      </c>
      <c r="H178" s="80"/>
      <c r="I178" s="8">
        <f t="shared" si="11"/>
        <v>0</v>
      </c>
      <c r="J178" s="8">
        <f t="shared" si="12"/>
        <v>80</v>
      </c>
      <c r="K178" s="8">
        <f t="shared" si="13"/>
        <v>45.6</v>
      </c>
    </row>
    <row r="179" spans="2:11" ht="16.5" x14ac:dyDescent="0.25">
      <c r="B179" s="4">
        <f t="shared" si="14"/>
        <v>162</v>
      </c>
      <c r="C179" s="9" t="s">
        <v>195</v>
      </c>
      <c r="D179" s="6" t="s">
        <v>11</v>
      </c>
      <c r="E179" s="7">
        <v>0.99</v>
      </c>
      <c r="F179" s="80">
        <v>975</v>
      </c>
      <c r="G179" s="8">
        <f>+ROUND(F179*$E179,2)</f>
        <v>965.25</v>
      </c>
      <c r="H179" s="80">
        <v>100</v>
      </c>
      <c r="I179" s="8">
        <f>+ROUND(H179*$E179,2)</f>
        <v>99</v>
      </c>
      <c r="J179" s="8">
        <f>F179+H179</f>
        <v>1075</v>
      </c>
      <c r="K179" s="8">
        <f>+ROUND(J179*$E179,2)</f>
        <v>1064.25</v>
      </c>
    </row>
    <row r="180" spans="2:11" ht="33" x14ac:dyDescent="0.25">
      <c r="B180" s="4">
        <f t="shared" si="14"/>
        <v>163</v>
      </c>
      <c r="C180" s="9" t="s">
        <v>150</v>
      </c>
      <c r="D180" s="6" t="s">
        <v>11</v>
      </c>
      <c r="E180" s="7">
        <v>7.28</v>
      </c>
      <c r="F180" s="80">
        <v>80</v>
      </c>
      <c r="G180" s="8">
        <f>+ROUND(F180*$E180,2)</f>
        <v>582.4</v>
      </c>
      <c r="H180" s="18"/>
      <c r="I180" s="8">
        <f>+ROUND(H180*$E180,2)</f>
        <v>0</v>
      </c>
      <c r="J180" s="8">
        <f>F180+H180</f>
        <v>80</v>
      </c>
      <c r="K180" s="8">
        <f>+ROUND(J180*$E180,2)</f>
        <v>582.4</v>
      </c>
    </row>
    <row r="181" spans="2:11" ht="16.5" x14ac:dyDescent="0.25">
      <c r="B181" s="4">
        <f>B180+1</f>
        <v>164</v>
      </c>
      <c r="C181" s="9" t="s">
        <v>209</v>
      </c>
      <c r="D181" s="6" t="s">
        <v>11</v>
      </c>
      <c r="E181" s="7">
        <v>37.450000000000003</v>
      </c>
      <c r="F181" s="80">
        <v>80</v>
      </c>
      <c r="G181" s="8">
        <f>+ROUND(F181*$E181,2)</f>
        <v>2996</v>
      </c>
      <c r="H181" s="18"/>
      <c r="I181" s="8">
        <f>+ROUND(H181*$E181,2)</f>
        <v>0</v>
      </c>
      <c r="J181" s="8">
        <f>F181+H181</f>
        <v>80</v>
      </c>
      <c r="K181" s="8">
        <f>+ROUND(J181*$E181,2)</f>
        <v>2996</v>
      </c>
    </row>
    <row r="182" spans="2:11" s="115" customFormat="1" ht="18" x14ac:dyDescent="0.25">
      <c r="B182" s="84" t="s">
        <v>94</v>
      </c>
      <c r="C182" s="304" t="s">
        <v>151</v>
      </c>
      <c r="D182" s="305"/>
      <c r="E182" s="116"/>
      <c r="F182" s="288">
        <f>SUM(G$115:G$181)</f>
        <v>85556.479999999981</v>
      </c>
      <c r="G182" s="289"/>
      <c r="H182" s="288">
        <f>SUM(I$115:I$181)</f>
        <v>24885.88</v>
      </c>
      <c r="I182" s="289"/>
      <c r="J182" s="288">
        <f>SUM(K$115:K$181)</f>
        <v>110442.35999999997</v>
      </c>
      <c r="K182" s="289"/>
    </row>
    <row r="183" spans="2:11" ht="10.5" customHeight="1" x14ac:dyDescent="0.25"/>
    <row r="184" spans="2:11" s="115" customFormat="1" ht="18" x14ac:dyDescent="0.25">
      <c r="B184" s="111" t="s">
        <v>152</v>
      </c>
      <c r="C184" s="112" t="s">
        <v>153</v>
      </c>
      <c r="D184" s="113"/>
      <c r="E184" s="113"/>
      <c r="F184" s="113"/>
      <c r="G184" s="113"/>
      <c r="H184" s="113"/>
      <c r="I184" s="113"/>
      <c r="J184" s="113"/>
      <c r="K184" s="114"/>
    </row>
    <row r="185" spans="2:11" ht="16.5" x14ac:dyDescent="0.25">
      <c r="B185" s="4">
        <f>B181+1</f>
        <v>165</v>
      </c>
      <c r="C185" s="9" t="s">
        <v>154</v>
      </c>
      <c r="D185" s="19" t="s">
        <v>11</v>
      </c>
      <c r="E185" s="122">
        <v>23.28</v>
      </c>
      <c r="F185" s="80">
        <v>314</v>
      </c>
      <c r="G185" s="8">
        <f>+ROUND(F185*$E185,2)</f>
        <v>7309.92</v>
      </c>
      <c r="H185" s="80">
        <v>98</v>
      </c>
      <c r="I185" s="8">
        <f>+ROUND(H185*$E185,2)</f>
        <v>2281.44</v>
      </c>
      <c r="J185" s="8">
        <f>F185+H185</f>
        <v>412</v>
      </c>
      <c r="K185" s="8">
        <f>+ROUND(J185*$E185,2)</f>
        <v>9591.36</v>
      </c>
    </row>
    <row r="186" spans="2:11" ht="16.5" x14ac:dyDescent="0.25">
      <c r="B186" s="4">
        <f>B185+1</f>
        <v>166</v>
      </c>
      <c r="C186" s="9" t="s">
        <v>155</v>
      </c>
      <c r="D186" s="19" t="s">
        <v>11</v>
      </c>
      <c r="E186" s="122">
        <v>42.64</v>
      </c>
      <c r="F186" s="80">
        <v>8</v>
      </c>
      <c r="G186" s="8">
        <f>+ROUND(F186*$E186,2)</f>
        <v>341.12</v>
      </c>
      <c r="H186" s="80">
        <v>2</v>
      </c>
      <c r="I186" s="8">
        <f>+ROUND(H186*$E186,2)</f>
        <v>85.28</v>
      </c>
      <c r="J186" s="8">
        <f>F186+H186</f>
        <v>10</v>
      </c>
      <c r="K186" s="8">
        <f>+ROUND(J186*$E186,2)</f>
        <v>426.4</v>
      </c>
    </row>
    <row r="187" spans="2:11" ht="33" x14ac:dyDescent="0.25">
      <c r="B187" s="4">
        <f>B186+1</f>
        <v>167</v>
      </c>
      <c r="C187" s="26" t="s">
        <v>156</v>
      </c>
      <c r="D187" s="27" t="s">
        <v>11</v>
      </c>
      <c r="E187" s="45"/>
      <c r="F187" s="315">
        <v>3588.41</v>
      </c>
      <c r="G187" s="316"/>
      <c r="H187" s="315">
        <v>1012.12</v>
      </c>
      <c r="I187" s="316"/>
      <c r="J187" s="317">
        <f>F187+H187</f>
        <v>4600.53</v>
      </c>
      <c r="K187" s="318"/>
    </row>
    <row r="188" spans="2:11" ht="20.25" x14ac:dyDescent="0.25">
      <c r="B188" s="4">
        <f>B187+1</f>
        <v>168</v>
      </c>
      <c r="C188" s="26" t="s">
        <v>157</v>
      </c>
      <c r="D188" s="27" t="s">
        <v>11</v>
      </c>
      <c r="E188" s="45"/>
      <c r="F188" s="315">
        <v>2800.03</v>
      </c>
      <c r="G188" s="316"/>
      <c r="H188" s="315">
        <v>1088.9000000000001</v>
      </c>
      <c r="I188" s="316"/>
      <c r="J188" s="317">
        <f>F188+H188</f>
        <v>3888.9300000000003</v>
      </c>
      <c r="K188" s="318"/>
    </row>
    <row r="189" spans="2:11" s="115" customFormat="1" ht="18" x14ac:dyDescent="0.25">
      <c r="B189" s="84" t="s">
        <v>152</v>
      </c>
      <c r="C189" s="304" t="s">
        <v>158</v>
      </c>
      <c r="D189" s="305"/>
      <c r="E189" s="117"/>
      <c r="F189" s="290">
        <f>G$185+G$186+F$187+F$188</f>
        <v>14039.480000000001</v>
      </c>
      <c r="G189" s="291"/>
      <c r="H189" s="290">
        <f>I$185+I$186+H$187+H$188</f>
        <v>4467.74</v>
      </c>
      <c r="I189" s="291"/>
      <c r="J189" s="290">
        <f>K$185+K$186+J$187+J$188</f>
        <v>18507.22</v>
      </c>
      <c r="K189" s="291"/>
    </row>
    <row r="190" spans="2:11" ht="10.5" customHeight="1" x14ac:dyDescent="0.25">
      <c r="F190" s="46"/>
      <c r="G190" s="46"/>
      <c r="H190" s="46"/>
      <c r="I190" s="46"/>
      <c r="J190" s="46"/>
      <c r="K190" s="46"/>
    </row>
    <row r="191" spans="2:11" s="115" customFormat="1" ht="18" x14ac:dyDescent="0.25">
      <c r="B191" s="84" t="s">
        <v>159</v>
      </c>
      <c r="C191" s="304" t="s">
        <v>160</v>
      </c>
      <c r="D191" s="305"/>
      <c r="E191" s="117"/>
      <c r="F191" s="290">
        <f>+F$112+F$182</f>
        <v>414512.51000000013</v>
      </c>
      <c r="G191" s="291"/>
      <c r="H191" s="290">
        <f>+H$112+H$182</f>
        <v>118379.96000000002</v>
      </c>
      <c r="I191" s="291"/>
      <c r="J191" s="290">
        <f>ROUND((J$112+J$182),2)</f>
        <v>532899.06999999995</v>
      </c>
      <c r="K191" s="291"/>
    </row>
    <row r="192" spans="2:11" s="115" customFormat="1" ht="18" x14ac:dyDescent="0.25">
      <c r="B192" s="84" t="s">
        <v>161</v>
      </c>
      <c r="C192" s="304" t="s">
        <v>162</v>
      </c>
      <c r="D192" s="305"/>
      <c r="E192" s="117"/>
      <c r="F192" s="290">
        <f>+F$189</f>
        <v>14039.480000000001</v>
      </c>
      <c r="G192" s="291"/>
      <c r="H192" s="290">
        <f>+H$189</f>
        <v>4467.74</v>
      </c>
      <c r="I192" s="291"/>
      <c r="J192" s="290">
        <f>ROUND(J$189,2)</f>
        <v>18507.22</v>
      </c>
      <c r="K192" s="291"/>
    </row>
    <row r="193" spans="2:11" ht="10.5" customHeight="1" x14ac:dyDescent="0.25">
      <c r="B193" s="41"/>
      <c r="F193" s="77"/>
      <c r="G193" s="77"/>
      <c r="H193" s="77"/>
      <c r="I193" s="77"/>
      <c r="J193" s="77"/>
      <c r="K193" s="77"/>
    </row>
    <row r="194" spans="2:11" s="115" customFormat="1" ht="18" x14ac:dyDescent="0.25">
      <c r="B194" s="118" t="s">
        <v>163</v>
      </c>
      <c r="C194" s="309" t="s">
        <v>164</v>
      </c>
      <c r="D194" s="310"/>
      <c r="E194" s="119"/>
      <c r="F194" s="311">
        <f>+F$192+F$191</f>
        <v>428551.99000000011</v>
      </c>
      <c r="G194" s="312"/>
      <c r="H194" s="311">
        <f>+H$192+H$191</f>
        <v>122847.70000000003</v>
      </c>
      <c r="I194" s="312"/>
      <c r="J194" s="311">
        <f>ROUND((J$192+J$191),2)</f>
        <v>551406.29</v>
      </c>
      <c r="K194" s="312"/>
    </row>
    <row r="196" spans="2:11" s="115" customFormat="1" ht="51.75" customHeight="1" x14ac:dyDescent="0.25">
      <c r="B196" s="265" t="s">
        <v>171</v>
      </c>
      <c r="C196" s="301"/>
      <c r="D196" s="301"/>
      <c r="E196" s="120"/>
      <c r="F196" s="288">
        <v>20</v>
      </c>
      <c r="G196" s="289"/>
      <c r="H196" s="288">
        <v>10</v>
      </c>
      <c r="I196" s="289"/>
      <c r="J196" s="302"/>
      <c r="K196" s="303"/>
    </row>
    <row r="197" spans="2:11" s="115" customFormat="1" ht="66.75" customHeight="1" x14ac:dyDescent="0.25">
      <c r="B197" s="265" t="s">
        <v>172</v>
      </c>
      <c r="C197" s="301"/>
      <c r="D197" s="301"/>
      <c r="E197" s="120"/>
      <c r="F197" s="288">
        <v>0</v>
      </c>
      <c r="G197" s="289"/>
      <c r="H197" s="288">
        <v>5</v>
      </c>
      <c r="I197" s="289"/>
      <c r="J197" s="302"/>
      <c r="K197" s="303"/>
    </row>
    <row r="198" spans="2:11" s="115" customFormat="1" ht="37.5" customHeight="1" x14ac:dyDescent="0.25">
      <c r="B198" s="265" t="s">
        <v>245</v>
      </c>
      <c r="C198" s="301"/>
      <c r="D198" s="301"/>
      <c r="E198" s="120"/>
      <c r="F198" s="288">
        <f>+ROUND((F$196/600+F$197/200),2)</f>
        <v>0.03</v>
      </c>
      <c r="G198" s="289"/>
      <c r="H198" s="288">
        <f>+ROUND((H$196/600+H$197/200),2)</f>
        <v>0.04</v>
      </c>
      <c r="I198" s="289"/>
      <c r="J198" s="302"/>
      <c r="K198" s="303"/>
    </row>
    <row r="199" spans="2:11" s="115" customFormat="1" ht="18" x14ac:dyDescent="0.25">
      <c r="B199" s="123"/>
      <c r="C199" s="123"/>
      <c r="D199" s="123"/>
      <c r="E199" s="123"/>
      <c r="F199" s="124"/>
      <c r="G199" s="124"/>
      <c r="H199" s="124"/>
      <c r="I199" s="124"/>
      <c r="J199" s="124"/>
      <c r="K199" s="124"/>
    </row>
    <row r="200" spans="2:11" s="87" customFormat="1" x14ac:dyDescent="0.25">
      <c r="B200" s="298" t="s">
        <v>174</v>
      </c>
      <c r="C200" s="299"/>
      <c r="D200" s="299"/>
      <c r="E200" s="299"/>
      <c r="F200" s="299"/>
      <c r="G200" s="299"/>
      <c r="H200" s="299"/>
      <c r="I200" s="300"/>
    </row>
    <row r="201" spans="2:11" s="87" customFormat="1" ht="30.75" customHeight="1" x14ac:dyDescent="0.25">
      <c r="B201" s="285" t="s">
        <v>175</v>
      </c>
      <c r="C201" s="286"/>
      <c r="D201" s="286"/>
      <c r="E201" s="286"/>
      <c r="F201" s="286"/>
      <c r="G201" s="286"/>
      <c r="H201" s="286"/>
      <c r="I201" s="287"/>
    </row>
    <row r="202" spans="2:11" s="87" customFormat="1" ht="30.75" customHeight="1" x14ac:dyDescent="0.25">
      <c r="B202" s="285" t="s">
        <v>176</v>
      </c>
      <c r="C202" s="286"/>
      <c r="D202" s="286"/>
      <c r="E202" s="286"/>
      <c r="F202" s="286"/>
      <c r="G202" s="286"/>
      <c r="H202" s="286"/>
      <c r="I202" s="287"/>
    </row>
    <row r="203" spans="2:11" s="87" customFormat="1" ht="30.75" customHeight="1" x14ac:dyDescent="0.25">
      <c r="B203" s="285" t="s">
        <v>177</v>
      </c>
      <c r="C203" s="286"/>
      <c r="D203" s="286"/>
      <c r="E203" s="286"/>
      <c r="F203" s="286"/>
      <c r="G203" s="286"/>
      <c r="H203" s="286"/>
      <c r="I203" s="287"/>
    </row>
    <row r="204" spans="2:11" s="87" customFormat="1" ht="30.75" customHeight="1" x14ac:dyDescent="0.25">
      <c r="B204" s="285" t="s">
        <v>178</v>
      </c>
      <c r="C204" s="286"/>
      <c r="D204" s="286"/>
      <c r="E204" s="286"/>
      <c r="F204" s="286"/>
      <c r="G204" s="286"/>
      <c r="H204" s="286"/>
      <c r="I204" s="287"/>
    </row>
    <row r="205" spans="2:11" s="87" customFormat="1" ht="30.75" customHeight="1" x14ac:dyDescent="0.25">
      <c r="B205" s="285" t="s">
        <v>179</v>
      </c>
      <c r="C205" s="286"/>
      <c r="D205" s="286"/>
      <c r="E205" s="286"/>
      <c r="F205" s="286"/>
      <c r="G205" s="286"/>
      <c r="H205" s="286"/>
      <c r="I205" s="287"/>
    </row>
    <row r="212" spans="2:11" s="87" customFormat="1" x14ac:dyDescent="0.25">
      <c r="B212" s="33"/>
      <c r="C212" s="33"/>
      <c r="D212" s="33"/>
      <c r="E212" s="314" t="s">
        <v>246</v>
      </c>
      <c r="F212" s="314"/>
      <c r="G212" s="314"/>
      <c r="H212" s="314"/>
      <c r="I212" s="314"/>
    </row>
    <row r="216" spans="2:11" s="115" customFormat="1" ht="18" x14ac:dyDescent="0.25">
      <c r="B216" s="84" t="s">
        <v>165</v>
      </c>
      <c r="C216" s="304" t="s">
        <v>166</v>
      </c>
      <c r="D216" s="305"/>
      <c r="E216" s="117"/>
      <c r="F216" s="306">
        <f>F$194*0.12</f>
        <v>51426.238800000014</v>
      </c>
      <c r="G216" s="313"/>
      <c r="H216" s="290">
        <f>H$194*0.12</f>
        <v>14741.724000000002</v>
      </c>
      <c r="I216" s="291"/>
      <c r="J216" s="290">
        <f>ROUND(J$194*0.12,2)</f>
        <v>66168.75</v>
      </c>
      <c r="K216" s="291"/>
    </row>
    <row r="217" spans="2:11" s="115" customFormat="1" ht="18" x14ac:dyDescent="0.25">
      <c r="B217" s="84" t="s">
        <v>167</v>
      </c>
      <c r="C217" s="304" t="s">
        <v>168</v>
      </c>
      <c r="D217" s="305"/>
      <c r="E217" s="117"/>
      <c r="F217" s="306">
        <f>+(F$194+F$216)*0.12</f>
        <v>57597.387456000011</v>
      </c>
      <c r="G217" s="313"/>
      <c r="H217" s="290">
        <f>+(H$194+H$216)*0.12</f>
        <v>16510.730880000003</v>
      </c>
      <c r="I217" s="291"/>
      <c r="J217" s="290">
        <f>+(J$194+J$216)*0.12</f>
        <v>74109.004799999995</v>
      </c>
      <c r="K217" s="291"/>
    </row>
    <row r="218" spans="2:11" ht="10.5" customHeight="1" x14ac:dyDescent="0.25">
      <c r="B218" s="41"/>
      <c r="F218" s="78"/>
      <c r="G218" s="78"/>
      <c r="H218" s="76"/>
      <c r="I218" s="76"/>
      <c r="J218" s="76"/>
      <c r="K218" s="76"/>
    </row>
    <row r="219" spans="2:11" s="115" customFormat="1" ht="18" x14ac:dyDescent="0.25">
      <c r="B219" s="84" t="s">
        <v>169</v>
      </c>
      <c r="C219" s="304" t="s">
        <v>170</v>
      </c>
      <c r="D219" s="305"/>
      <c r="E219" s="117"/>
      <c r="F219" s="306">
        <f>+F$194+F$216+F$217</f>
        <v>537575.61625600012</v>
      </c>
      <c r="G219" s="307"/>
      <c r="H219" s="290">
        <f>+H$194+H$216+H$217</f>
        <v>154100.15488000005</v>
      </c>
      <c r="I219" s="308"/>
      <c r="J219" s="290">
        <f>+J$194+J$216+J$217</f>
        <v>691684.04480000003</v>
      </c>
      <c r="K219" s="308"/>
    </row>
    <row r="220" spans="2:11" ht="10.5" customHeight="1" x14ac:dyDescent="0.25">
      <c r="F220" s="77"/>
      <c r="G220" s="77"/>
      <c r="H220" s="77"/>
      <c r="I220" s="77"/>
      <c r="J220" s="121"/>
      <c r="K220" s="121"/>
    </row>
    <row r="224" spans="2:11" ht="69" customHeight="1" x14ac:dyDescent="0.25">
      <c r="F224" s="48"/>
      <c r="G224" s="48"/>
      <c r="H224" s="48"/>
      <c r="I224" s="48"/>
      <c r="J224" s="48"/>
      <c r="K224" s="48"/>
    </row>
  </sheetData>
  <mergeCells count="74">
    <mergeCell ref="F11:G11"/>
    <mergeCell ref="H11:I11"/>
    <mergeCell ref="J11:K11"/>
    <mergeCell ref="E12:E13"/>
    <mergeCell ref="C112:D112"/>
    <mergeCell ref="F112:G112"/>
    <mergeCell ref="H112:I112"/>
    <mergeCell ref="J112:K112"/>
    <mergeCell ref="C12:C13"/>
    <mergeCell ref="D12:D13"/>
    <mergeCell ref="F12:G12"/>
    <mergeCell ref="H12:I12"/>
    <mergeCell ref="J12:K12"/>
    <mergeCell ref="C182:D182"/>
    <mergeCell ref="F182:G182"/>
    <mergeCell ref="H182:I182"/>
    <mergeCell ref="J182:K182"/>
    <mergeCell ref="F187:G187"/>
    <mergeCell ref="H187:I187"/>
    <mergeCell ref="J187:K187"/>
    <mergeCell ref="F188:G188"/>
    <mergeCell ref="H188:I188"/>
    <mergeCell ref="J188:K188"/>
    <mergeCell ref="C189:D189"/>
    <mergeCell ref="F189:G189"/>
    <mergeCell ref="H189:I189"/>
    <mergeCell ref="J189:K189"/>
    <mergeCell ref="C191:D191"/>
    <mergeCell ref="F191:G191"/>
    <mergeCell ref="H191:I191"/>
    <mergeCell ref="J191:K191"/>
    <mergeCell ref="C192:D192"/>
    <mergeCell ref="F192:G192"/>
    <mergeCell ref="H192:I192"/>
    <mergeCell ref="J192:K192"/>
    <mergeCell ref="C219:D219"/>
    <mergeCell ref="F219:G219"/>
    <mergeCell ref="H219:I219"/>
    <mergeCell ref="J219:K219"/>
    <mergeCell ref="C194:D194"/>
    <mergeCell ref="F194:G194"/>
    <mergeCell ref="H194:I194"/>
    <mergeCell ref="J194:K194"/>
    <mergeCell ref="C216:D216"/>
    <mergeCell ref="F216:G216"/>
    <mergeCell ref="H216:I216"/>
    <mergeCell ref="J216:K216"/>
    <mergeCell ref="E212:I212"/>
    <mergeCell ref="J197:K197"/>
    <mergeCell ref="C217:D217"/>
    <mergeCell ref="F217:G217"/>
    <mergeCell ref="H217:I217"/>
    <mergeCell ref="J217:K217"/>
    <mergeCell ref="B2:K2"/>
    <mergeCell ref="J4:K4"/>
    <mergeCell ref="B11:E11"/>
    <mergeCell ref="B12:B13"/>
    <mergeCell ref="B200:I200"/>
    <mergeCell ref="B198:D198"/>
    <mergeCell ref="F198:G198"/>
    <mergeCell ref="H198:I198"/>
    <mergeCell ref="J198:K198"/>
    <mergeCell ref="B196:D196"/>
    <mergeCell ref="F196:G196"/>
    <mergeCell ref="H196:I196"/>
    <mergeCell ref="J196:K196"/>
    <mergeCell ref="B197:D197"/>
    <mergeCell ref="B204:I204"/>
    <mergeCell ref="B205:I205"/>
    <mergeCell ref="F197:G197"/>
    <mergeCell ref="H197:I197"/>
    <mergeCell ref="B201:I201"/>
    <mergeCell ref="B202:I202"/>
    <mergeCell ref="B203:I203"/>
  </mergeCells>
  <printOptions horizontalCentered="1"/>
  <pageMargins left="0.11811023622047245" right="0" top="0.74803149606299213" bottom="0.74803149606299213" header="0.31496062992125984" footer="0.31496062992125984"/>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23"/>
  <sheetViews>
    <sheetView showGridLines="0" zoomScaleNormal="100" workbookViewId="0">
      <selection activeCell="F191" sqref="F191:G191"/>
    </sheetView>
  </sheetViews>
  <sheetFormatPr baseColWidth="10" defaultRowHeight="15.75" x14ac:dyDescent="0.25"/>
  <cols>
    <col min="1" max="1" width="11.42578125" style="33"/>
    <col min="2" max="2" width="13.5703125" style="33" customWidth="1"/>
    <col min="3" max="3" width="74.42578125" style="33" customWidth="1"/>
    <col min="4" max="4" width="9.42578125" style="33" customWidth="1"/>
    <col min="5" max="5" width="13.42578125" style="33" customWidth="1"/>
    <col min="6" max="6" width="10.7109375" style="33" customWidth="1"/>
    <col min="7" max="7" width="10.140625" style="33" customWidth="1"/>
    <col min="8" max="8" width="10.42578125" style="33" customWidth="1"/>
    <col min="9" max="9" width="10.5703125" style="33" customWidth="1"/>
    <col min="10" max="10" width="10.42578125" style="33" customWidth="1"/>
    <col min="11" max="11" width="10.85546875" style="33" customWidth="1"/>
    <col min="12" max="197" width="11.42578125" style="33"/>
    <col min="198" max="198" width="5.7109375" style="33" customWidth="1"/>
    <col min="199" max="199" width="68.28515625" style="33" customWidth="1"/>
    <col min="200" max="200" width="10.5703125" style="33" customWidth="1"/>
    <col min="201" max="201" width="16.42578125" style="33" customWidth="1"/>
    <col min="202" max="203" width="19" style="33" customWidth="1"/>
    <col min="204" max="453" width="11.42578125" style="33"/>
    <col min="454" max="454" width="5.7109375" style="33" customWidth="1"/>
    <col min="455" max="455" width="68.28515625" style="33" customWidth="1"/>
    <col min="456" max="456" width="10.5703125" style="33" customWidth="1"/>
    <col min="457" max="457" width="16.42578125" style="33" customWidth="1"/>
    <col min="458" max="459" width="19" style="33" customWidth="1"/>
    <col min="460" max="709" width="11.42578125" style="33"/>
    <col min="710" max="710" width="5.7109375" style="33" customWidth="1"/>
    <col min="711" max="711" width="68.28515625" style="33" customWidth="1"/>
    <col min="712" max="712" width="10.5703125" style="33" customWidth="1"/>
    <col min="713" max="713" width="16.42578125" style="33" customWidth="1"/>
    <col min="714" max="715" width="19" style="33" customWidth="1"/>
    <col min="716" max="965" width="11.42578125" style="33"/>
    <col min="966" max="966" width="5.7109375" style="33" customWidth="1"/>
    <col min="967" max="967" width="68.28515625" style="33" customWidth="1"/>
    <col min="968" max="968" width="10.5703125" style="33" customWidth="1"/>
    <col min="969" max="969" width="16.42578125" style="33" customWidth="1"/>
    <col min="970" max="971" width="19" style="33" customWidth="1"/>
    <col min="972" max="1221" width="11.42578125" style="33"/>
    <col min="1222" max="1222" width="5.7109375" style="33" customWidth="1"/>
    <col min="1223" max="1223" width="68.28515625" style="33" customWidth="1"/>
    <col min="1224" max="1224" width="10.5703125" style="33" customWidth="1"/>
    <col min="1225" max="1225" width="16.42578125" style="33" customWidth="1"/>
    <col min="1226" max="1227" width="19" style="33" customWidth="1"/>
    <col min="1228" max="1477" width="11.42578125" style="33"/>
    <col min="1478" max="1478" width="5.7109375" style="33" customWidth="1"/>
    <col min="1479" max="1479" width="68.28515625" style="33" customWidth="1"/>
    <col min="1480" max="1480" width="10.5703125" style="33" customWidth="1"/>
    <col min="1481" max="1481" width="16.42578125" style="33" customWidth="1"/>
    <col min="1482" max="1483" width="19" style="33" customWidth="1"/>
    <col min="1484" max="1733" width="11.42578125" style="33"/>
    <col min="1734" max="1734" width="5.7109375" style="33" customWidth="1"/>
    <col min="1735" max="1735" width="68.28515625" style="33" customWidth="1"/>
    <col min="1736" max="1736" width="10.5703125" style="33" customWidth="1"/>
    <col min="1737" max="1737" width="16.42578125" style="33" customWidth="1"/>
    <col min="1738" max="1739" width="19" style="33" customWidth="1"/>
    <col min="1740" max="1989" width="11.42578125" style="33"/>
    <col min="1990" max="1990" width="5.7109375" style="33" customWidth="1"/>
    <col min="1991" max="1991" width="68.28515625" style="33" customWidth="1"/>
    <col min="1992" max="1992" width="10.5703125" style="33" customWidth="1"/>
    <col min="1993" max="1993" width="16.42578125" style="33" customWidth="1"/>
    <col min="1994" max="1995" width="19" style="33" customWidth="1"/>
    <col min="1996" max="2245" width="11.42578125" style="33"/>
    <col min="2246" max="2246" width="5.7109375" style="33" customWidth="1"/>
    <col min="2247" max="2247" width="68.28515625" style="33" customWidth="1"/>
    <col min="2248" max="2248" width="10.5703125" style="33" customWidth="1"/>
    <col min="2249" max="2249" width="16.42578125" style="33" customWidth="1"/>
    <col min="2250" max="2251" width="19" style="33" customWidth="1"/>
    <col min="2252" max="2501" width="11.42578125" style="33"/>
    <col min="2502" max="2502" width="5.7109375" style="33" customWidth="1"/>
    <col min="2503" max="2503" width="68.28515625" style="33" customWidth="1"/>
    <col min="2504" max="2504" width="10.5703125" style="33" customWidth="1"/>
    <col min="2505" max="2505" width="16.42578125" style="33" customWidth="1"/>
    <col min="2506" max="2507" width="19" style="33" customWidth="1"/>
    <col min="2508" max="2757" width="11.42578125" style="33"/>
    <col min="2758" max="2758" width="5.7109375" style="33" customWidth="1"/>
    <col min="2759" max="2759" width="68.28515625" style="33" customWidth="1"/>
    <col min="2760" max="2760" width="10.5703125" style="33" customWidth="1"/>
    <col min="2761" max="2761" width="16.42578125" style="33" customWidth="1"/>
    <col min="2762" max="2763" width="19" style="33" customWidth="1"/>
    <col min="2764" max="3013" width="11.42578125" style="33"/>
    <col min="3014" max="3014" width="5.7109375" style="33" customWidth="1"/>
    <col min="3015" max="3015" width="68.28515625" style="33" customWidth="1"/>
    <col min="3016" max="3016" width="10.5703125" style="33" customWidth="1"/>
    <col min="3017" max="3017" width="16.42578125" style="33" customWidth="1"/>
    <col min="3018" max="3019" width="19" style="33" customWidth="1"/>
    <col min="3020" max="3269" width="11.42578125" style="33"/>
    <col min="3270" max="3270" width="5.7109375" style="33" customWidth="1"/>
    <col min="3271" max="3271" width="68.28515625" style="33" customWidth="1"/>
    <col min="3272" max="3272" width="10.5703125" style="33" customWidth="1"/>
    <col min="3273" max="3273" width="16.42578125" style="33" customWidth="1"/>
    <col min="3274" max="3275" width="19" style="33" customWidth="1"/>
    <col min="3276" max="3525" width="11.42578125" style="33"/>
    <col min="3526" max="3526" width="5.7109375" style="33" customWidth="1"/>
    <col min="3527" max="3527" width="68.28515625" style="33" customWidth="1"/>
    <col min="3528" max="3528" width="10.5703125" style="33" customWidth="1"/>
    <col min="3529" max="3529" width="16.42578125" style="33" customWidth="1"/>
    <col min="3530" max="3531" width="19" style="33" customWidth="1"/>
    <col min="3532" max="3781" width="11.42578125" style="33"/>
    <col min="3782" max="3782" width="5.7109375" style="33" customWidth="1"/>
    <col min="3783" max="3783" width="68.28515625" style="33" customWidth="1"/>
    <col min="3784" max="3784" width="10.5703125" style="33" customWidth="1"/>
    <col min="3785" max="3785" width="16.42578125" style="33" customWidth="1"/>
    <col min="3786" max="3787" width="19" style="33" customWidth="1"/>
    <col min="3788" max="4037" width="11.42578125" style="33"/>
    <col min="4038" max="4038" width="5.7109375" style="33" customWidth="1"/>
    <col min="4039" max="4039" width="68.28515625" style="33" customWidth="1"/>
    <col min="4040" max="4040" width="10.5703125" style="33" customWidth="1"/>
    <col min="4041" max="4041" width="16.42578125" style="33" customWidth="1"/>
    <col min="4042" max="4043" width="19" style="33" customWidth="1"/>
    <col min="4044" max="4293" width="11.42578125" style="33"/>
    <col min="4294" max="4294" width="5.7109375" style="33" customWidth="1"/>
    <col min="4295" max="4295" width="68.28515625" style="33" customWidth="1"/>
    <col min="4296" max="4296" width="10.5703125" style="33" customWidth="1"/>
    <col min="4297" max="4297" width="16.42578125" style="33" customWidth="1"/>
    <col min="4298" max="4299" width="19" style="33" customWidth="1"/>
    <col min="4300" max="4549" width="11.42578125" style="33"/>
    <col min="4550" max="4550" width="5.7109375" style="33" customWidth="1"/>
    <col min="4551" max="4551" width="68.28515625" style="33" customWidth="1"/>
    <col min="4552" max="4552" width="10.5703125" style="33" customWidth="1"/>
    <col min="4553" max="4553" width="16.42578125" style="33" customWidth="1"/>
    <col min="4554" max="4555" width="19" style="33" customWidth="1"/>
    <col min="4556" max="4805" width="11.42578125" style="33"/>
    <col min="4806" max="4806" width="5.7109375" style="33" customWidth="1"/>
    <col min="4807" max="4807" width="68.28515625" style="33" customWidth="1"/>
    <col min="4808" max="4808" width="10.5703125" style="33" customWidth="1"/>
    <col min="4809" max="4809" width="16.42578125" style="33" customWidth="1"/>
    <col min="4810" max="4811" width="19" style="33" customWidth="1"/>
    <col min="4812" max="5061" width="11.42578125" style="33"/>
    <col min="5062" max="5062" width="5.7109375" style="33" customWidth="1"/>
    <col min="5063" max="5063" width="68.28515625" style="33" customWidth="1"/>
    <col min="5064" max="5064" width="10.5703125" style="33" customWidth="1"/>
    <col min="5065" max="5065" width="16.42578125" style="33" customWidth="1"/>
    <col min="5066" max="5067" width="19" style="33" customWidth="1"/>
    <col min="5068" max="5317" width="11.42578125" style="33"/>
    <col min="5318" max="5318" width="5.7109375" style="33" customWidth="1"/>
    <col min="5319" max="5319" width="68.28515625" style="33" customWidth="1"/>
    <col min="5320" max="5320" width="10.5703125" style="33" customWidth="1"/>
    <col min="5321" max="5321" width="16.42578125" style="33" customWidth="1"/>
    <col min="5322" max="5323" width="19" style="33" customWidth="1"/>
    <col min="5324" max="5573" width="11.42578125" style="33"/>
    <col min="5574" max="5574" width="5.7109375" style="33" customWidth="1"/>
    <col min="5575" max="5575" width="68.28515625" style="33" customWidth="1"/>
    <col min="5576" max="5576" width="10.5703125" style="33" customWidth="1"/>
    <col min="5577" max="5577" width="16.42578125" style="33" customWidth="1"/>
    <col min="5578" max="5579" width="19" style="33" customWidth="1"/>
    <col min="5580" max="5829" width="11.42578125" style="33"/>
    <col min="5830" max="5830" width="5.7109375" style="33" customWidth="1"/>
    <col min="5831" max="5831" width="68.28515625" style="33" customWidth="1"/>
    <col min="5832" max="5832" width="10.5703125" style="33" customWidth="1"/>
    <col min="5833" max="5833" width="16.42578125" style="33" customWidth="1"/>
    <col min="5834" max="5835" width="19" style="33" customWidth="1"/>
    <col min="5836" max="6085" width="11.42578125" style="33"/>
    <col min="6086" max="6086" width="5.7109375" style="33" customWidth="1"/>
    <col min="6087" max="6087" width="68.28515625" style="33" customWidth="1"/>
    <col min="6088" max="6088" width="10.5703125" style="33" customWidth="1"/>
    <col min="6089" max="6089" width="16.42578125" style="33" customWidth="1"/>
    <col min="6090" max="6091" width="19" style="33" customWidth="1"/>
    <col min="6092" max="6341" width="11.42578125" style="33"/>
    <col min="6342" max="6342" width="5.7109375" style="33" customWidth="1"/>
    <col min="6343" max="6343" width="68.28515625" style="33" customWidth="1"/>
    <col min="6344" max="6344" width="10.5703125" style="33" customWidth="1"/>
    <col min="6345" max="6345" width="16.42578125" style="33" customWidth="1"/>
    <col min="6346" max="6347" width="19" style="33" customWidth="1"/>
    <col min="6348" max="6597" width="11.42578125" style="33"/>
    <col min="6598" max="6598" width="5.7109375" style="33" customWidth="1"/>
    <col min="6599" max="6599" width="68.28515625" style="33" customWidth="1"/>
    <col min="6600" max="6600" width="10.5703125" style="33" customWidth="1"/>
    <col min="6601" max="6601" width="16.42578125" style="33" customWidth="1"/>
    <col min="6602" max="6603" width="19" style="33" customWidth="1"/>
    <col min="6604" max="6853" width="11.42578125" style="33"/>
    <col min="6854" max="6854" width="5.7109375" style="33" customWidth="1"/>
    <col min="6855" max="6855" width="68.28515625" style="33" customWidth="1"/>
    <col min="6856" max="6856" width="10.5703125" style="33" customWidth="1"/>
    <col min="6857" max="6857" width="16.42578125" style="33" customWidth="1"/>
    <col min="6858" max="6859" width="19" style="33" customWidth="1"/>
    <col min="6860" max="7109" width="11.42578125" style="33"/>
    <col min="7110" max="7110" width="5.7109375" style="33" customWidth="1"/>
    <col min="7111" max="7111" width="68.28515625" style="33" customWidth="1"/>
    <col min="7112" max="7112" width="10.5703125" style="33" customWidth="1"/>
    <col min="7113" max="7113" width="16.42578125" style="33" customWidth="1"/>
    <col min="7114" max="7115" width="19" style="33" customWidth="1"/>
    <col min="7116" max="7365" width="11.42578125" style="33"/>
    <col min="7366" max="7366" width="5.7109375" style="33" customWidth="1"/>
    <col min="7367" max="7367" width="68.28515625" style="33" customWidth="1"/>
    <col min="7368" max="7368" width="10.5703125" style="33" customWidth="1"/>
    <col min="7369" max="7369" width="16.42578125" style="33" customWidth="1"/>
    <col min="7370" max="7371" width="19" style="33" customWidth="1"/>
    <col min="7372" max="7621" width="11.42578125" style="33"/>
    <col min="7622" max="7622" width="5.7109375" style="33" customWidth="1"/>
    <col min="7623" max="7623" width="68.28515625" style="33" customWidth="1"/>
    <col min="7624" max="7624" width="10.5703125" style="33" customWidth="1"/>
    <col min="7625" max="7625" width="16.42578125" style="33" customWidth="1"/>
    <col min="7626" max="7627" width="19" style="33" customWidth="1"/>
    <col min="7628" max="7877" width="11.42578125" style="33"/>
    <col min="7878" max="7878" width="5.7109375" style="33" customWidth="1"/>
    <col min="7879" max="7879" width="68.28515625" style="33" customWidth="1"/>
    <col min="7880" max="7880" width="10.5703125" style="33" customWidth="1"/>
    <col min="7881" max="7881" width="16.42578125" style="33" customWidth="1"/>
    <col min="7882" max="7883" width="19" style="33" customWidth="1"/>
    <col min="7884" max="8133" width="11.42578125" style="33"/>
    <col min="8134" max="8134" width="5.7109375" style="33" customWidth="1"/>
    <col min="8135" max="8135" width="68.28515625" style="33" customWidth="1"/>
    <col min="8136" max="8136" width="10.5703125" style="33" customWidth="1"/>
    <col min="8137" max="8137" width="16.42578125" style="33" customWidth="1"/>
    <col min="8138" max="8139" width="19" style="33" customWidth="1"/>
    <col min="8140" max="8389" width="11.42578125" style="33"/>
    <col min="8390" max="8390" width="5.7109375" style="33" customWidth="1"/>
    <col min="8391" max="8391" width="68.28515625" style="33" customWidth="1"/>
    <col min="8392" max="8392" width="10.5703125" style="33" customWidth="1"/>
    <col min="8393" max="8393" width="16.42578125" style="33" customWidth="1"/>
    <col min="8394" max="8395" width="19" style="33" customWidth="1"/>
    <col min="8396" max="8645" width="11.42578125" style="33"/>
    <col min="8646" max="8646" width="5.7109375" style="33" customWidth="1"/>
    <col min="8647" max="8647" width="68.28515625" style="33" customWidth="1"/>
    <col min="8648" max="8648" width="10.5703125" style="33" customWidth="1"/>
    <col min="8649" max="8649" width="16.42578125" style="33" customWidth="1"/>
    <col min="8650" max="8651" width="19" style="33" customWidth="1"/>
    <col min="8652" max="8901" width="11.42578125" style="33"/>
    <col min="8902" max="8902" width="5.7109375" style="33" customWidth="1"/>
    <col min="8903" max="8903" width="68.28515625" style="33" customWidth="1"/>
    <col min="8904" max="8904" width="10.5703125" style="33" customWidth="1"/>
    <col min="8905" max="8905" width="16.42578125" style="33" customWidth="1"/>
    <col min="8906" max="8907" width="19" style="33" customWidth="1"/>
    <col min="8908" max="9157" width="11.42578125" style="33"/>
    <col min="9158" max="9158" width="5.7109375" style="33" customWidth="1"/>
    <col min="9159" max="9159" width="68.28515625" style="33" customWidth="1"/>
    <col min="9160" max="9160" width="10.5703125" style="33" customWidth="1"/>
    <col min="9161" max="9161" width="16.42578125" style="33" customWidth="1"/>
    <col min="9162" max="9163" width="19" style="33" customWidth="1"/>
    <col min="9164" max="9413" width="11.42578125" style="33"/>
    <col min="9414" max="9414" width="5.7109375" style="33" customWidth="1"/>
    <col min="9415" max="9415" width="68.28515625" style="33" customWidth="1"/>
    <col min="9416" max="9416" width="10.5703125" style="33" customWidth="1"/>
    <col min="9417" max="9417" width="16.42578125" style="33" customWidth="1"/>
    <col min="9418" max="9419" width="19" style="33" customWidth="1"/>
    <col min="9420" max="9669" width="11.42578125" style="33"/>
    <col min="9670" max="9670" width="5.7109375" style="33" customWidth="1"/>
    <col min="9671" max="9671" width="68.28515625" style="33" customWidth="1"/>
    <col min="9672" max="9672" width="10.5703125" style="33" customWidth="1"/>
    <col min="9673" max="9673" width="16.42578125" style="33" customWidth="1"/>
    <col min="9674" max="9675" width="19" style="33" customWidth="1"/>
    <col min="9676" max="9925" width="11.42578125" style="33"/>
    <col min="9926" max="9926" width="5.7109375" style="33" customWidth="1"/>
    <col min="9927" max="9927" width="68.28515625" style="33" customWidth="1"/>
    <col min="9928" max="9928" width="10.5703125" style="33" customWidth="1"/>
    <col min="9929" max="9929" width="16.42578125" style="33" customWidth="1"/>
    <col min="9930" max="9931" width="19" style="33" customWidth="1"/>
    <col min="9932" max="10181" width="11.42578125" style="33"/>
    <col min="10182" max="10182" width="5.7109375" style="33" customWidth="1"/>
    <col min="10183" max="10183" width="68.28515625" style="33" customWidth="1"/>
    <col min="10184" max="10184" width="10.5703125" style="33" customWidth="1"/>
    <col min="10185" max="10185" width="16.42578125" style="33" customWidth="1"/>
    <col min="10186" max="10187" width="19" style="33" customWidth="1"/>
    <col min="10188" max="10437" width="11.42578125" style="33"/>
    <col min="10438" max="10438" width="5.7109375" style="33" customWidth="1"/>
    <col min="10439" max="10439" width="68.28515625" style="33" customWidth="1"/>
    <col min="10440" max="10440" width="10.5703125" style="33" customWidth="1"/>
    <col min="10441" max="10441" width="16.42578125" style="33" customWidth="1"/>
    <col min="10442" max="10443" width="19" style="33" customWidth="1"/>
    <col min="10444" max="10693" width="11.42578125" style="33"/>
    <col min="10694" max="10694" width="5.7109375" style="33" customWidth="1"/>
    <col min="10695" max="10695" width="68.28515625" style="33" customWidth="1"/>
    <col min="10696" max="10696" width="10.5703125" style="33" customWidth="1"/>
    <col min="10697" max="10697" width="16.42578125" style="33" customWidth="1"/>
    <col min="10698" max="10699" width="19" style="33" customWidth="1"/>
    <col min="10700" max="10949" width="11.42578125" style="33"/>
    <col min="10950" max="10950" width="5.7109375" style="33" customWidth="1"/>
    <col min="10951" max="10951" width="68.28515625" style="33" customWidth="1"/>
    <col min="10952" max="10952" width="10.5703125" style="33" customWidth="1"/>
    <col min="10953" max="10953" width="16.42578125" style="33" customWidth="1"/>
    <col min="10954" max="10955" width="19" style="33" customWidth="1"/>
    <col min="10956" max="11205" width="11.42578125" style="33"/>
    <col min="11206" max="11206" width="5.7109375" style="33" customWidth="1"/>
    <col min="11207" max="11207" width="68.28515625" style="33" customWidth="1"/>
    <col min="11208" max="11208" width="10.5703125" style="33" customWidth="1"/>
    <col min="11209" max="11209" width="16.42578125" style="33" customWidth="1"/>
    <col min="11210" max="11211" width="19" style="33" customWidth="1"/>
    <col min="11212" max="11461" width="11.42578125" style="33"/>
    <col min="11462" max="11462" width="5.7109375" style="33" customWidth="1"/>
    <col min="11463" max="11463" width="68.28515625" style="33" customWidth="1"/>
    <col min="11464" max="11464" width="10.5703125" style="33" customWidth="1"/>
    <col min="11465" max="11465" width="16.42578125" style="33" customWidth="1"/>
    <col min="11466" max="11467" width="19" style="33" customWidth="1"/>
    <col min="11468" max="11717" width="11.42578125" style="33"/>
    <col min="11718" max="11718" width="5.7109375" style="33" customWidth="1"/>
    <col min="11719" max="11719" width="68.28515625" style="33" customWidth="1"/>
    <col min="11720" max="11720" width="10.5703125" style="33" customWidth="1"/>
    <col min="11721" max="11721" width="16.42578125" style="33" customWidth="1"/>
    <col min="11722" max="11723" width="19" style="33" customWidth="1"/>
    <col min="11724" max="11973" width="11.42578125" style="33"/>
    <col min="11974" max="11974" width="5.7109375" style="33" customWidth="1"/>
    <col min="11975" max="11975" width="68.28515625" style="33" customWidth="1"/>
    <col min="11976" max="11976" width="10.5703125" style="33" customWidth="1"/>
    <col min="11977" max="11977" width="16.42578125" style="33" customWidth="1"/>
    <col min="11978" max="11979" width="19" style="33" customWidth="1"/>
    <col min="11980" max="12229" width="11.42578125" style="33"/>
    <col min="12230" max="12230" width="5.7109375" style="33" customWidth="1"/>
    <col min="12231" max="12231" width="68.28515625" style="33" customWidth="1"/>
    <col min="12232" max="12232" width="10.5703125" style="33" customWidth="1"/>
    <col min="12233" max="12233" width="16.42578125" style="33" customWidth="1"/>
    <col min="12234" max="12235" width="19" style="33" customWidth="1"/>
    <col min="12236" max="12485" width="11.42578125" style="33"/>
    <col min="12486" max="12486" width="5.7109375" style="33" customWidth="1"/>
    <col min="12487" max="12487" width="68.28515625" style="33" customWidth="1"/>
    <col min="12488" max="12488" width="10.5703125" style="33" customWidth="1"/>
    <col min="12489" max="12489" width="16.42578125" style="33" customWidth="1"/>
    <col min="12490" max="12491" width="19" style="33" customWidth="1"/>
    <col min="12492" max="12741" width="11.42578125" style="33"/>
    <col min="12742" max="12742" width="5.7109375" style="33" customWidth="1"/>
    <col min="12743" max="12743" width="68.28515625" style="33" customWidth="1"/>
    <col min="12744" max="12744" width="10.5703125" style="33" customWidth="1"/>
    <col min="12745" max="12745" width="16.42578125" style="33" customWidth="1"/>
    <col min="12746" max="12747" width="19" style="33" customWidth="1"/>
    <col min="12748" max="12997" width="11.42578125" style="33"/>
    <col min="12998" max="12998" width="5.7109375" style="33" customWidth="1"/>
    <col min="12999" max="12999" width="68.28515625" style="33" customWidth="1"/>
    <col min="13000" max="13000" width="10.5703125" style="33" customWidth="1"/>
    <col min="13001" max="13001" width="16.42578125" style="33" customWidth="1"/>
    <col min="13002" max="13003" width="19" style="33" customWidth="1"/>
    <col min="13004" max="13253" width="11.42578125" style="33"/>
    <col min="13254" max="13254" width="5.7109375" style="33" customWidth="1"/>
    <col min="13255" max="13255" width="68.28515625" style="33" customWidth="1"/>
    <col min="13256" max="13256" width="10.5703125" style="33" customWidth="1"/>
    <col min="13257" max="13257" width="16.42578125" style="33" customWidth="1"/>
    <col min="13258" max="13259" width="19" style="33" customWidth="1"/>
    <col min="13260" max="13509" width="11.42578125" style="33"/>
    <col min="13510" max="13510" width="5.7109375" style="33" customWidth="1"/>
    <col min="13511" max="13511" width="68.28515625" style="33" customWidth="1"/>
    <col min="13512" max="13512" width="10.5703125" style="33" customWidth="1"/>
    <col min="13513" max="13513" width="16.42578125" style="33" customWidth="1"/>
    <col min="13514" max="13515" width="19" style="33" customWidth="1"/>
    <col min="13516" max="13765" width="11.42578125" style="33"/>
    <col min="13766" max="13766" width="5.7109375" style="33" customWidth="1"/>
    <col min="13767" max="13767" width="68.28515625" style="33" customWidth="1"/>
    <col min="13768" max="13768" width="10.5703125" style="33" customWidth="1"/>
    <col min="13769" max="13769" width="16.42578125" style="33" customWidth="1"/>
    <col min="13770" max="13771" width="19" style="33" customWidth="1"/>
    <col min="13772" max="14021" width="11.42578125" style="33"/>
    <col min="14022" max="14022" width="5.7109375" style="33" customWidth="1"/>
    <col min="14023" max="14023" width="68.28515625" style="33" customWidth="1"/>
    <col min="14024" max="14024" width="10.5703125" style="33" customWidth="1"/>
    <col min="14025" max="14025" width="16.42578125" style="33" customWidth="1"/>
    <col min="14026" max="14027" width="19" style="33" customWidth="1"/>
    <col min="14028" max="14277" width="11.42578125" style="33"/>
    <col min="14278" max="14278" width="5.7109375" style="33" customWidth="1"/>
    <col min="14279" max="14279" width="68.28515625" style="33" customWidth="1"/>
    <col min="14280" max="14280" width="10.5703125" style="33" customWidth="1"/>
    <col min="14281" max="14281" width="16.42578125" style="33" customWidth="1"/>
    <col min="14282" max="14283" width="19" style="33" customWidth="1"/>
    <col min="14284" max="14533" width="11.42578125" style="33"/>
    <col min="14534" max="14534" width="5.7109375" style="33" customWidth="1"/>
    <col min="14535" max="14535" width="68.28515625" style="33" customWidth="1"/>
    <col min="14536" max="14536" width="10.5703125" style="33" customWidth="1"/>
    <col min="14537" max="14537" width="16.42578125" style="33" customWidth="1"/>
    <col min="14538" max="14539" width="19" style="33" customWidth="1"/>
    <col min="14540" max="14789" width="11.42578125" style="33"/>
    <col min="14790" max="14790" width="5.7109375" style="33" customWidth="1"/>
    <col min="14791" max="14791" width="68.28515625" style="33" customWidth="1"/>
    <col min="14792" max="14792" width="10.5703125" style="33" customWidth="1"/>
    <col min="14793" max="14793" width="16.42578125" style="33" customWidth="1"/>
    <col min="14794" max="14795" width="19" style="33" customWidth="1"/>
    <col min="14796" max="15045" width="11.42578125" style="33"/>
    <col min="15046" max="15046" width="5.7109375" style="33" customWidth="1"/>
    <col min="15047" max="15047" width="68.28515625" style="33" customWidth="1"/>
    <col min="15048" max="15048" width="10.5703125" style="33" customWidth="1"/>
    <col min="15049" max="15049" width="16.42578125" style="33" customWidth="1"/>
    <col min="15050" max="15051" width="19" style="33" customWidth="1"/>
    <col min="15052" max="15301" width="11.42578125" style="33"/>
    <col min="15302" max="15302" width="5.7109375" style="33" customWidth="1"/>
    <col min="15303" max="15303" width="68.28515625" style="33" customWidth="1"/>
    <col min="15304" max="15304" width="10.5703125" style="33" customWidth="1"/>
    <col min="15305" max="15305" width="16.42578125" style="33" customWidth="1"/>
    <col min="15306" max="15307" width="19" style="33" customWidth="1"/>
    <col min="15308" max="15557" width="11.42578125" style="33"/>
    <col min="15558" max="15558" width="5.7109375" style="33" customWidth="1"/>
    <col min="15559" max="15559" width="68.28515625" style="33" customWidth="1"/>
    <col min="15560" max="15560" width="10.5703125" style="33" customWidth="1"/>
    <col min="15561" max="15561" width="16.42578125" style="33" customWidth="1"/>
    <col min="15562" max="15563" width="19" style="33" customWidth="1"/>
    <col min="15564" max="15813" width="11.42578125" style="33"/>
    <col min="15814" max="15814" width="5.7109375" style="33" customWidth="1"/>
    <col min="15815" max="15815" width="68.28515625" style="33" customWidth="1"/>
    <col min="15816" max="15816" width="10.5703125" style="33" customWidth="1"/>
    <col min="15817" max="15817" width="16.42578125" style="33" customWidth="1"/>
    <col min="15818" max="15819" width="19" style="33" customWidth="1"/>
    <col min="15820" max="16069" width="11.42578125" style="33"/>
    <col min="16070" max="16070" width="5.7109375" style="33" customWidth="1"/>
    <col min="16071" max="16071" width="68.28515625" style="33" customWidth="1"/>
    <col min="16072" max="16072" width="10.5703125" style="33" customWidth="1"/>
    <col min="16073" max="16073" width="16.42578125" style="33" customWidth="1"/>
    <col min="16074" max="16075" width="19" style="33" customWidth="1"/>
    <col min="16076" max="16384" width="11.42578125" style="33"/>
  </cols>
  <sheetData>
    <row r="2" spans="2:11" s="87" customFormat="1" ht="24" customHeight="1" x14ac:dyDescent="0.25">
      <c r="B2" s="292" t="s">
        <v>230</v>
      </c>
      <c r="C2" s="292"/>
      <c r="D2" s="292"/>
      <c r="E2" s="292"/>
      <c r="F2" s="292"/>
      <c r="G2" s="292"/>
      <c r="H2" s="292"/>
      <c r="I2" s="292"/>
      <c r="J2" s="292"/>
      <c r="K2" s="292"/>
    </row>
    <row r="3" spans="2:11" s="87" customFormat="1" ht="24" customHeight="1" x14ac:dyDescent="0.25">
      <c r="B3" s="88"/>
      <c r="C3" s="88"/>
      <c r="D3" s="88"/>
      <c r="E3" s="88"/>
      <c r="F3" s="88"/>
      <c r="G3" s="88"/>
      <c r="H3" s="88"/>
      <c r="I3" s="88"/>
      <c r="J3" s="88"/>
      <c r="K3" s="88"/>
    </row>
    <row r="4" spans="2:11" s="87" customFormat="1" ht="24" customHeight="1" x14ac:dyDescent="0.3">
      <c r="B4" s="89" t="s">
        <v>231</v>
      </c>
      <c r="C4" s="90" t="s">
        <v>232</v>
      </c>
      <c r="E4" s="88"/>
      <c r="F4" s="88"/>
      <c r="G4" s="88"/>
      <c r="H4" s="88"/>
      <c r="I4" s="91" t="s">
        <v>233</v>
      </c>
      <c r="J4" s="293"/>
      <c r="K4" s="293"/>
    </row>
    <row r="5" spans="2:11" s="87" customFormat="1" ht="23.25" x14ac:dyDescent="0.25">
      <c r="B5" s="88"/>
      <c r="C5" s="92" t="s">
        <v>234</v>
      </c>
      <c r="E5" s="88"/>
      <c r="F5" s="88"/>
      <c r="G5" s="88"/>
      <c r="H5" s="88"/>
      <c r="I5" s="93"/>
      <c r="J5" s="93"/>
      <c r="K5" s="93"/>
    </row>
    <row r="6" spans="2:11" s="87" customFormat="1" ht="23.25" x14ac:dyDescent="0.25">
      <c r="B6" s="88"/>
      <c r="C6" s="94" t="s">
        <v>235</v>
      </c>
      <c r="E6" s="88"/>
      <c r="F6" s="88"/>
      <c r="G6" s="88"/>
      <c r="H6" s="88"/>
      <c r="I6" s="93"/>
      <c r="J6" s="93"/>
      <c r="K6" s="93"/>
    </row>
    <row r="7" spans="2:11" s="87" customFormat="1" ht="21" customHeight="1" x14ac:dyDescent="0.25">
      <c r="B7" s="95"/>
      <c r="C7" s="96"/>
      <c r="D7" s="96"/>
      <c r="E7" s="95"/>
      <c r="F7" s="95"/>
      <c r="G7" s="95"/>
      <c r="H7" s="95"/>
      <c r="I7" s="96"/>
      <c r="J7" s="96"/>
      <c r="K7" s="96"/>
    </row>
    <row r="8" spans="2:11" s="87" customFormat="1" ht="18.75" customHeight="1" x14ac:dyDescent="0.25">
      <c r="B8" s="97" t="s">
        <v>236</v>
      </c>
      <c r="C8" s="92" t="s">
        <v>237</v>
      </c>
      <c r="E8" s="95"/>
      <c r="F8" s="95"/>
      <c r="G8" s="95"/>
      <c r="H8" s="95"/>
      <c r="I8" s="96"/>
      <c r="J8" s="96"/>
      <c r="K8" s="96"/>
    </row>
    <row r="9" spans="2:11" s="87" customFormat="1" ht="25.5" x14ac:dyDescent="0.25">
      <c r="B9" s="95"/>
      <c r="C9" s="94" t="s">
        <v>238</v>
      </c>
      <c r="E9" s="95"/>
      <c r="F9" s="98"/>
      <c r="G9" s="98"/>
      <c r="H9" s="98"/>
      <c r="I9" s="99"/>
      <c r="J9" s="99"/>
      <c r="K9" s="99"/>
    </row>
    <row r="10" spans="2:11" s="87" customFormat="1" ht="18.75" customHeight="1" x14ac:dyDescent="0.25">
      <c r="B10" s="95"/>
      <c r="C10" s="92"/>
      <c r="E10" s="95"/>
      <c r="F10" s="98"/>
      <c r="G10" s="98"/>
      <c r="H10" s="98"/>
      <c r="I10" s="99"/>
      <c r="J10" s="99"/>
      <c r="K10" s="99"/>
    </row>
    <row r="11" spans="2:11" s="87" customFormat="1" ht="26.25" customHeight="1" x14ac:dyDescent="0.25">
      <c r="B11" s="294" t="s">
        <v>239</v>
      </c>
      <c r="C11" s="294"/>
      <c r="D11" s="294"/>
      <c r="E11" s="295"/>
      <c r="F11" s="319" t="s">
        <v>240</v>
      </c>
      <c r="G11" s="320"/>
      <c r="H11" s="319" t="s">
        <v>241</v>
      </c>
      <c r="I11" s="320"/>
      <c r="J11" s="319" t="s">
        <v>217</v>
      </c>
      <c r="K11" s="320"/>
    </row>
    <row r="12" spans="2:11" s="87" customFormat="1" ht="66.75" customHeight="1" x14ac:dyDescent="0.25">
      <c r="B12" s="296" t="s">
        <v>2</v>
      </c>
      <c r="C12" s="323" t="s">
        <v>3</v>
      </c>
      <c r="D12" s="325" t="s">
        <v>4</v>
      </c>
      <c r="E12" s="321" t="s">
        <v>5</v>
      </c>
      <c r="F12" s="327" t="s">
        <v>242</v>
      </c>
      <c r="G12" s="328"/>
      <c r="H12" s="329" t="s">
        <v>243</v>
      </c>
      <c r="I12" s="328"/>
      <c r="J12" s="329" t="s">
        <v>244</v>
      </c>
      <c r="K12" s="328"/>
    </row>
    <row r="13" spans="2:11" s="87" customFormat="1" ht="30.75" customHeight="1" x14ac:dyDescent="0.25">
      <c r="B13" s="297"/>
      <c r="C13" s="324"/>
      <c r="D13" s="326"/>
      <c r="E13" s="322"/>
      <c r="F13" s="100" t="s">
        <v>6</v>
      </c>
      <c r="G13" s="101" t="s">
        <v>7</v>
      </c>
      <c r="H13" s="102" t="s">
        <v>6</v>
      </c>
      <c r="I13" s="101" t="s">
        <v>7</v>
      </c>
      <c r="J13" s="102" t="s">
        <v>6</v>
      </c>
      <c r="K13" s="101" t="s">
        <v>7</v>
      </c>
    </row>
    <row r="14" spans="2:11" s="103" customFormat="1" ht="18" customHeight="1" x14ac:dyDescent="0.25">
      <c r="B14" s="104" t="s">
        <v>8</v>
      </c>
      <c r="C14" s="105" t="s">
        <v>9</v>
      </c>
      <c r="D14" s="106"/>
      <c r="E14" s="107"/>
      <c r="F14" s="108"/>
      <c r="G14" s="109"/>
      <c r="H14" s="108"/>
      <c r="I14" s="109"/>
      <c r="J14" s="108"/>
      <c r="K14" s="110"/>
    </row>
    <row r="15" spans="2:11" ht="49.5" x14ac:dyDescent="0.25">
      <c r="B15" s="4">
        <v>1</v>
      </c>
      <c r="C15" s="5" t="s">
        <v>10</v>
      </c>
      <c r="D15" s="6" t="s">
        <v>11</v>
      </c>
      <c r="E15" s="7">
        <v>8.76</v>
      </c>
      <c r="F15" s="81">
        <v>122</v>
      </c>
      <c r="G15" s="8">
        <f>+ROUND(F15*$E15,2)</f>
        <v>1068.72</v>
      </c>
      <c r="H15" s="81">
        <v>50</v>
      </c>
      <c r="I15" s="8">
        <f t="shared" ref="I15:I78" si="0">+ROUND(H15*$E15,2)</f>
        <v>438</v>
      </c>
      <c r="J15" s="8">
        <f>F15+H15</f>
        <v>172</v>
      </c>
      <c r="K15" s="8">
        <f t="shared" ref="K15:K78" si="1">+ROUND(J15*$E15,2)</f>
        <v>1506.72</v>
      </c>
    </row>
    <row r="16" spans="2:11" ht="33" x14ac:dyDescent="0.25">
      <c r="B16" s="4">
        <f>B15+1</f>
        <v>2</v>
      </c>
      <c r="C16" s="9" t="s">
        <v>12</v>
      </c>
      <c r="D16" s="6" t="s">
        <v>11</v>
      </c>
      <c r="E16" s="7">
        <v>27.67</v>
      </c>
      <c r="F16" s="81">
        <v>1</v>
      </c>
      <c r="G16" s="8">
        <f t="shared" ref="G16:G79" si="2">+ROUND(F16*$E16,2)</f>
        <v>27.67</v>
      </c>
      <c r="H16" s="81">
        <v>4</v>
      </c>
      <c r="I16" s="8">
        <f t="shared" si="0"/>
        <v>110.68</v>
      </c>
      <c r="J16" s="8">
        <f t="shared" ref="J16:J79" si="3">F16+H16</f>
        <v>5</v>
      </c>
      <c r="K16" s="8">
        <f t="shared" si="1"/>
        <v>138.35</v>
      </c>
    </row>
    <row r="17" spans="2:11" ht="16.5" x14ac:dyDescent="0.25">
      <c r="B17" s="4">
        <f t="shared" ref="B17:B80" si="4">B16+1</f>
        <v>3</v>
      </c>
      <c r="C17" s="9" t="s">
        <v>13</v>
      </c>
      <c r="D17" s="6" t="s">
        <v>11</v>
      </c>
      <c r="E17" s="7">
        <v>5.37</v>
      </c>
      <c r="F17" s="81">
        <v>432</v>
      </c>
      <c r="G17" s="8">
        <f t="shared" si="2"/>
        <v>2319.84</v>
      </c>
      <c r="H17" s="81">
        <v>50</v>
      </c>
      <c r="I17" s="8">
        <f t="shared" si="0"/>
        <v>268.5</v>
      </c>
      <c r="J17" s="8">
        <f t="shared" si="3"/>
        <v>482</v>
      </c>
      <c r="K17" s="8">
        <f t="shared" si="1"/>
        <v>2588.34</v>
      </c>
    </row>
    <row r="18" spans="2:11" ht="32.1" customHeight="1" x14ac:dyDescent="0.25">
      <c r="B18" s="4">
        <f t="shared" si="4"/>
        <v>4</v>
      </c>
      <c r="C18" s="9" t="s">
        <v>14</v>
      </c>
      <c r="D18" s="6" t="s">
        <v>11</v>
      </c>
      <c r="E18" s="7">
        <v>9.16</v>
      </c>
      <c r="F18" s="81">
        <v>122</v>
      </c>
      <c r="G18" s="8">
        <f t="shared" si="2"/>
        <v>1117.52</v>
      </c>
      <c r="H18" s="81">
        <v>50</v>
      </c>
      <c r="I18" s="8">
        <f t="shared" si="0"/>
        <v>458</v>
      </c>
      <c r="J18" s="8">
        <f t="shared" si="3"/>
        <v>172</v>
      </c>
      <c r="K18" s="8">
        <f t="shared" si="1"/>
        <v>1575.52</v>
      </c>
    </row>
    <row r="19" spans="2:11" ht="16.5" x14ac:dyDescent="0.25">
      <c r="B19" s="4">
        <f t="shared" si="4"/>
        <v>5</v>
      </c>
      <c r="C19" s="9" t="s">
        <v>15</v>
      </c>
      <c r="D19" s="6" t="s">
        <v>11</v>
      </c>
      <c r="E19" s="7">
        <v>0.94</v>
      </c>
      <c r="F19" s="81">
        <v>206</v>
      </c>
      <c r="G19" s="8">
        <f t="shared" si="2"/>
        <v>193.64</v>
      </c>
      <c r="H19" s="81">
        <v>50</v>
      </c>
      <c r="I19" s="8">
        <f t="shared" si="0"/>
        <v>47</v>
      </c>
      <c r="J19" s="8">
        <f t="shared" si="3"/>
        <v>256</v>
      </c>
      <c r="K19" s="8">
        <f t="shared" si="1"/>
        <v>240.64</v>
      </c>
    </row>
    <row r="20" spans="2:11" ht="33" x14ac:dyDescent="0.25">
      <c r="B20" s="4">
        <f t="shared" si="4"/>
        <v>6</v>
      </c>
      <c r="C20" s="9" t="s">
        <v>16</v>
      </c>
      <c r="D20" s="6" t="s">
        <v>11</v>
      </c>
      <c r="E20" s="7">
        <v>6.46</v>
      </c>
      <c r="F20" s="81">
        <v>26</v>
      </c>
      <c r="G20" s="8">
        <f t="shared" si="2"/>
        <v>167.96</v>
      </c>
      <c r="H20" s="81"/>
      <c r="I20" s="8">
        <f t="shared" si="0"/>
        <v>0</v>
      </c>
      <c r="J20" s="8">
        <f t="shared" si="3"/>
        <v>26</v>
      </c>
      <c r="K20" s="8">
        <f t="shared" si="1"/>
        <v>167.96</v>
      </c>
    </row>
    <row r="21" spans="2:11" ht="33" x14ac:dyDescent="0.25">
      <c r="B21" s="4">
        <f t="shared" si="4"/>
        <v>7</v>
      </c>
      <c r="C21" s="9" t="s">
        <v>17</v>
      </c>
      <c r="D21" s="6" t="s">
        <v>11</v>
      </c>
      <c r="E21" s="7">
        <v>6</v>
      </c>
      <c r="F21" s="81">
        <v>299</v>
      </c>
      <c r="G21" s="8">
        <f t="shared" si="2"/>
        <v>1794</v>
      </c>
      <c r="H21" s="81"/>
      <c r="I21" s="8">
        <f t="shared" si="0"/>
        <v>0</v>
      </c>
      <c r="J21" s="8">
        <f t="shared" si="3"/>
        <v>299</v>
      </c>
      <c r="K21" s="8">
        <f t="shared" si="1"/>
        <v>1794</v>
      </c>
    </row>
    <row r="22" spans="2:11" ht="33" x14ac:dyDescent="0.25">
      <c r="B22" s="4">
        <f t="shared" si="4"/>
        <v>8</v>
      </c>
      <c r="C22" s="9" t="s">
        <v>18</v>
      </c>
      <c r="D22" s="6" t="s">
        <v>11</v>
      </c>
      <c r="E22" s="7">
        <v>5.58</v>
      </c>
      <c r="F22" s="81">
        <v>322</v>
      </c>
      <c r="G22" s="8">
        <f t="shared" si="2"/>
        <v>1796.76</v>
      </c>
      <c r="H22" s="81">
        <v>194</v>
      </c>
      <c r="I22" s="8">
        <f t="shared" si="0"/>
        <v>1082.52</v>
      </c>
      <c r="J22" s="8">
        <f t="shared" si="3"/>
        <v>516</v>
      </c>
      <c r="K22" s="8">
        <f t="shared" si="1"/>
        <v>2879.28</v>
      </c>
    </row>
    <row r="23" spans="2:11" ht="33" x14ac:dyDescent="0.25">
      <c r="B23" s="4">
        <f t="shared" si="4"/>
        <v>9</v>
      </c>
      <c r="C23" s="9" t="s">
        <v>19</v>
      </c>
      <c r="D23" s="6" t="s">
        <v>11</v>
      </c>
      <c r="E23" s="7">
        <v>6.03</v>
      </c>
      <c r="F23" s="81">
        <v>60</v>
      </c>
      <c r="G23" s="8">
        <f t="shared" si="2"/>
        <v>361.8</v>
      </c>
      <c r="H23" s="81"/>
      <c r="I23" s="8">
        <f t="shared" si="0"/>
        <v>0</v>
      </c>
      <c r="J23" s="8">
        <f t="shared" si="3"/>
        <v>60</v>
      </c>
      <c r="K23" s="8">
        <f t="shared" si="1"/>
        <v>361.8</v>
      </c>
    </row>
    <row r="24" spans="2:11" ht="33" x14ac:dyDescent="0.25">
      <c r="B24" s="4">
        <f t="shared" si="4"/>
        <v>10</v>
      </c>
      <c r="C24" s="9" t="s">
        <v>20</v>
      </c>
      <c r="D24" s="6" t="s">
        <v>11</v>
      </c>
      <c r="E24" s="7">
        <v>6.72</v>
      </c>
      <c r="F24" s="81">
        <v>19</v>
      </c>
      <c r="G24" s="8">
        <f t="shared" si="2"/>
        <v>127.68</v>
      </c>
      <c r="H24" s="81">
        <v>55</v>
      </c>
      <c r="I24" s="8">
        <f t="shared" si="0"/>
        <v>369.6</v>
      </c>
      <c r="J24" s="8">
        <f t="shared" si="3"/>
        <v>74</v>
      </c>
      <c r="K24" s="8">
        <f t="shared" si="1"/>
        <v>497.28</v>
      </c>
    </row>
    <row r="25" spans="2:11" ht="32.1" customHeight="1" x14ac:dyDescent="0.25">
      <c r="B25" s="4">
        <f t="shared" si="4"/>
        <v>11</v>
      </c>
      <c r="C25" s="10" t="s">
        <v>21</v>
      </c>
      <c r="D25" s="6" t="s">
        <v>11</v>
      </c>
      <c r="E25" s="7">
        <v>2.21</v>
      </c>
      <c r="F25" s="81">
        <v>360</v>
      </c>
      <c r="G25" s="8">
        <f t="shared" si="2"/>
        <v>795.6</v>
      </c>
      <c r="H25" s="81">
        <v>120</v>
      </c>
      <c r="I25" s="8">
        <f t="shared" si="0"/>
        <v>265.2</v>
      </c>
      <c r="J25" s="8">
        <f t="shared" si="3"/>
        <v>480</v>
      </c>
      <c r="K25" s="8">
        <f t="shared" si="1"/>
        <v>1060.8</v>
      </c>
    </row>
    <row r="26" spans="2:11" ht="33" x14ac:dyDescent="0.25">
      <c r="B26" s="4">
        <f t="shared" si="4"/>
        <v>12</v>
      </c>
      <c r="C26" s="9" t="s">
        <v>22</v>
      </c>
      <c r="D26" s="6" t="s">
        <v>11</v>
      </c>
      <c r="E26" s="7">
        <v>50.09</v>
      </c>
      <c r="F26" s="81">
        <v>13</v>
      </c>
      <c r="G26" s="8">
        <f t="shared" si="2"/>
        <v>651.16999999999996</v>
      </c>
      <c r="H26" s="81"/>
      <c r="I26" s="8">
        <f t="shared" si="0"/>
        <v>0</v>
      </c>
      <c r="J26" s="8">
        <f t="shared" si="3"/>
        <v>13</v>
      </c>
      <c r="K26" s="8">
        <f t="shared" si="1"/>
        <v>651.16999999999996</v>
      </c>
    </row>
    <row r="27" spans="2:11" ht="33" x14ac:dyDescent="0.25">
      <c r="B27" s="4">
        <f t="shared" si="4"/>
        <v>13</v>
      </c>
      <c r="C27" s="9" t="s">
        <v>23</v>
      </c>
      <c r="D27" s="6" t="s">
        <v>11</v>
      </c>
      <c r="E27" s="7">
        <v>66.12</v>
      </c>
      <c r="F27" s="81">
        <v>389</v>
      </c>
      <c r="G27" s="8">
        <f>+ROUND(F27*$E27,2)</f>
        <v>25720.68</v>
      </c>
      <c r="H27" s="81">
        <v>180</v>
      </c>
      <c r="I27" s="8">
        <f t="shared" si="0"/>
        <v>11901.6</v>
      </c>
      <c r="J27" s="8">
        <f t="shared" si="3"/>
        <v>569</v>
      </c>
      <c r="K27" s="8">
        <f t="shared" si="1"/>
        <v>37622.28</v>
      </c>
    </row>
    <row r="28" spans="2:11" ht="33" x14ac:dyDescent="0.25">
      <c r="B28" s="4">
        <f t="shared" si="4"/>
        <v>14</v>
      </c>
      <c r="C28" s="9" t="s">
        <v>24</v>
      </c>
      <c r="D28" s="6" t="s">
        <v>11</v>
      </c>
      <c r="E28" s="7">
        <v>80.13</v>
      </c>
      <c r="F28" s="81">
        <v>14</v>
      </c>
      <c r="G28" s="8">
        <f t="shared" si="2"/>
        <v>1121.82</v>
      </c>
      <c r="H28" s="81">
        <v>4</v>
      </c>
      <c r="I28" s="8">
        <f t="shared" si="0"/>
        <v>320.52</v>
      </c>
      <c r="J28" s="8">
        <f t="shared" si="3"/>
        <v>18</v>
      </c>
      <c r="K28" s="8">
        <f t="shared" si="1"/>
        <v>1442.34</v>
      </c>
    </row>
    <row r="29" spans="2:11" ht="33" x14ac:dyDescent="0.25">
      <c r="B29" s="4">
        <f t="shared" si="4"/>
        <v>15</v>
      </c>
      <c r="C29" s="11" t="s">
        <v>25</v>
      </c>
      <c r="D29" s="6" t="s">
        <v>11</v>
      </c>
      <c r="E29" s="7">
        <v>4.8499999999999996</v>
      </c>
      <c r="F29" s="81">
        <v>144</v>
      </c>
      <c r="G29" s="8">
        <f t="shared" si="2"/>
        <v>698.4</v>
      </c>
      <c r="H29" s="81">
        <v>90</v>
      </c>
      <c r="I29" s="8">
        <f t="shared" si="0"/>
        <v>436.5</v>
      </c>
      <c r="J29" s="8">
        <f t="shared" si="3"/>
        <v>234</v>
      </c>
      <c r="K29" s="8">
        <f t="shared" si="1"/>
        <v>1134.9000000000001</v>
      </c>
    </row>
    <row r="30" spans="2:11" ht="45" customHeight="1" x14ac:dyDescent="0.25">
      <c r="B30" s="4">
        <f t="shared" si="4"/>
        <v>16</v>
      </c>
      <c r="C30" s="9" t="s">
        <v>26</v>
      </c>
      <c r="D30" s="6" t="s">
        <v>11</v>
      </c>
      <c r="E30" s="7">
        <v>4.82</v>
      </c>
      <c r="F30" s="81">
        <v>634</v>
      </c>
      <c r="G30" s="8">
        <f t="shared" si="2"/>
        <v>3055.88</v>
      </c>
      <c r="H30" s="81">
        <v>304</v>
      </c>
      <c r="I30" s="8">
        <f t="shared" si="0"/>
        <v>1465.28</v>
      </c>
      <c r="J30" s="8">
        <f t="shared" si="3"/>
        <v>938</v>
      </c>
      <c r="K30" s="8">
        <f t="shared" si="1"/>
        <v>4521.16</v>
      </c>
    </row>
    <row r="31" spans="2:11" ht="33" x14ac:dyDescent="0.25">
      <c r="B31" s="4">
        <f t="shared" si="4"/>
        <v>17</v>
      </c>
      <c r="C31" s="11" t="s">
        <v>27</v>
      </c>
      <c r="D31" s="6" t="s">
        <v>11</v>
      </c>
      <c r="E31" s="7">
        <v>13.9</v>
      </c>
      <c r="F31" s="81">
        <v>295</v>
      </c>
      <c r="G31" s="8">
        <f t="shared" si="2"/>
        <v>4100.5</v>
      </c>
      <c r="H31" s="81">
        <v>83</v>
      </c>
      <c r="I31" s="8">
        <f t="shared" si="0"/>
        <v>1153.7</v>
      </c>
      <c r="J31" s="8">
        <f t="shared" si="3"/>
        <v>378</v>
      </c>
      <c r="K31" s="8">
        <f t="shared" si="1"/>
        <v>5254.2</v>
      </c>
    </row>
    <row r="32" spans="2:11" ht="33" x14ac:dyDescent="0.25">
      <c r="B32" s="4">
        <f t="shared" si="4"/>
        <v>18</v>
      </c>
      <c r="C32" s="11" t="s">
        <v>28</v>
      </c>
      <c r="D32" s="6" t="s">
        <v>11</v>
      </c>
      <c r="E32" s="7">
        <v>13.7</v>
      </c>
      <c r="F32" s="81">
        <v>12</v>
      </c>
      <c r="G32" s="8">
        <f t="shared" si="2"/>
        <v>164.4</v>
      </c>
      <c r="H32" s="81">
        <v>17</v>
      </c>
      <c r="I32" s="8">
        <f t="shared" si="0"/>
        <v>232.9</v>
      </c>
      <c r="J32" s="8">
        <f t="shared" si="3"/>
        <v>29</v>
      </c>
      <c r="K32" s="8">
        <f t="shared" si="1"/>
        <v>397.3</v>
      </c>
    </row>
    <row r="33" spans="2:11" ht="33" x14ac:dyDescent="0.25">
      <c r="B33" s="4">
        <f t="shared" si="4"/>
        <v>19</v>
      </c>
      <c r="C33" s="11" t="s">
        <v>29</v>
      </c>
      <c r="D33" s="6" t="s">
        <v>11</v>
      </c>
      <c r="E33" s="7">
        <v>1.41</v>
      </c>
      <c r="F33" s="81">
        <v>829</v>
      </c>
      <c r="G33" s="8">
        <f t="shared" si="2"/>
        <v>1168.8900000000001</v>
      </c>
      <c r="H33" s="81">
        <v>268</v>
      </c>
      <c r="I33" s="8">
        <f t="shared" si="0"/>
        <v>377.88</v>
      </c>
      <c r="J33" s="8">
        <f t="shared" si="3"/>
        <v>1097</v>
      </c>
      <c r="K33" s="8">
        <f t="shared" si="1"/>
        <v>1546.77</v>
      </c>
    </row>
    <row r="34" spans="2:11" ht="51.95" customHeight="1" x14ac:dyDescent="0.25">
      <c r="B34" s="4">
        <f t="shared" si="4"/>
        <v>20</v>
      </c>
      <c r="C34" s="11" t="s">
        <v>30</v>
      </c>
      <c r="D34" s="6" t="s">
        <v>11</v>
      </c>
      <c r="E34" s="7">
        <v>4.78</v>
      </c>
      <c r="F34" s="81">
        <v>96</v>
      </c>
      <c r="G34" s="8">
        <f t="shared" si="2"/>
        <v>458.88</v>
      </c>
      <c r="H34" s="81">
        <v>50</v>
      </c>
      <c r="I34" s="8">
        <f t="shared" si="0"/>
        <v>239</v>
      </c>
      <c r="J34" s="8">
        <f t="shared" si="3"/>
        <v>146</v>
      </c>
      <c r="K34" s="8">
        <f t="shared" si="1"/>
        <v>697.88</v>
      </c>
    </row>
    <row r="35" spans="2:11" ht="33" x14ac:dyDescent="0.25">
      <c r="B35" s="4">
        <f t="shared" si="4"/>
        <v>21</v>
      </c>
      <c r="C35" s="11" t="s">
        <v>31</v>
      </c>
      <c r="D35" s="6" t="s">
        <v>11</v>
      </c>
      <c r="E35" s="7">
        <v>4.5999999999999996</v>
      </c>
      <c r="F35" s="81">
        <v>282</v>
      </c>
      <c r="G35" s="8">
        <f t="shared" si="2"/>
        <v>1297.2</v>
      </c>
      <c r="H35" s="81">
        <v>83</v>
      </c>
      <c r="I35" s="8">
        <f t="shared" si="0"/>
        <v>381.8</v>
      </c>
      <c r="J35" s="8">
        <f t="shared" si="3"/>
        <v>365</v>
      </c>
      <c r="K35" s="8">
        <f t="shared" si="1"/>
        <v>1679</v>
      </c>
    </row>
    <row r="36" spans="2:11" ht="16.5" x14ac:dyDescent="0.25">
      <c r="B36" s="4">
        <f t="shared" si="4"/>
        <v>22</v>
      </c>
      <c r="C36" s="10" t="s">
        <v>32</v>
      </c>
      <c r="D36" s="6" t="s">
        <v>11</v>
      </c>
      <c r="E36" s="7">
        <v>6.58</v>
      </c>
      <c r="F36" s="81">
        <v>791</v>
      </c>
      <c r="G36" s="8">
        <f t="shared" si="2"/>
        <v>5204.78</v>
      </c>
      <c r="H36" s="81">
        <v>294</v>
      </c>
      <c r="I36" s="8">
        <f t="shared" si="0"/>
        <v>1934.52</v>
      </c>
      <c r="J36" s="8">
        <f t="shared" si="3"/>
        <v>1085</v>
      </c>
      <c r="K36" s="8">
        <f t="shared" si="1"/>
        <v>7139.3</v>
      </c>
    </row>
    <row r="37" spans="2:11" ht="16.5" x14ac:dyDescent="0.25">
      <c r="B37" s="4">
        <f t="shared" si="4"/>
        <v>23</v>
      </c>
      <c r="C37" s="10" t="s">
        <v>33</v>
      </c>
      <c r="D37" s="6" t="s">
        <v>11</v>
      </c>
      <c r="E37" s="7">
        <v>12.71</v>
      </c>
      <c r="F37" s="81"/>
      <c r="G37" s="8">
        <f t="shared" si="2"/>
        <v>0</v>
      </c>
      <c r="H37" s="81">
        <v>12</v>
      </c>
      <c r="I37" s="8">
        <f t="shared" si="0"/>
        <v>152.52000000000001</v>
      </c>
      <c r="J37" s="8">
        <f t="shared" si="3"/>
        <v>12</v>
      </c>
      <c r="K37" s="8">
        <f t="shared" si="1"/>
        <v>152.52000000000001</v>
      </c>
    </row>
    <row r="38" spans="2:11" ht="16.5" x14ac:dyDescent="0.25">
      <c r="B38" s="4">
        <f t="shared" si="4"/>
        <v>24</v>
      </c>
      <c r="C38" s="11" t="s">
        <v>34</v>
      </c>
      <c r="D38" s="6" t="s">
        <v>11</v>
      </c>
      <c r="E38" s="7">
        <v>165</v>
      </c>
      <c r="F38" s="81"/>
      <c r="G38" s="8">
        <f t="shared" si="2"/>
        <v>0</v>
      </c>
      <c r="H38" s="81">
        <v>1</v>
      </c>
      <c r="I38" s="8">
        <f t="shared" si="0"/>
        <v>165</v>
      </c>
      <c r="J38" s="8">
        <f t="shared" si="3"/>
        <v>1</v>
      </c>
      <c r="K38" s="8">
        <f t="shared" si="1"/>
        <v>165</v>
      </c>
    </row>
    <row r="39" spans="2:11" ht="16.5" x14ac:dyDescent="0.25">
      <c r="B39" s="4">
        <f t="shared" si="4"/>
        <v>25</v>
      </c>
      <c r="C39" s="11" t="s">
        <v>35</v>
      </c>
      <c r="D39" s="6" t="s">
        <v>11</v>
      </c>
      <c r="E39" s="7">
        <v>261.27</v>
      </c>
      <c r="F39" s="81">
        <v>313</v>
      </c>
      <c r="G39" s="8">
        <f t="shared" si="2"/>
        <v>81777.509999999995</v>
      </c>
      <c r="H39" s="81">
        <v>98</v>
      </c>
      <c r="I39" s="8">
        <f t="shared" si="0"/>
        <v>25604.46</v>
      </c>
      <c r="J39" s="8">
        <f t="shared" si="3"/>
        <v>411</v>
      </c>
      <c r="K39" s="8">
        <f t="shared" si="1"/>
        <v>107381.97</v>
      </c>
    </row>
    <row r="40" spans="2:11" ht="16.5" x14ac:dyDescent="0.25">
      <c r="B40" s="4">
        <f t="shared" si="4"/>
        <v>26</v>
      </c>
      <c r="C40" s="11" t="s">
        <v>36</v>
      </c>
      <c r="D40" s="6" t="s">
        <v>11</v>
      </c>
      <c r="E40" s="7">
        <v>326.17</v>
      </c>
      <c r="F40" s="81">
        <v>8</v>
      </c>
      <c r="G40" s="8">
        <f t="shared" si="2"/>
        <v>2609.36</v>
      </c>
      <c r="H40" s="81">
        <v>2</v>
      </c>
      <c r="I40" s="8">
        <f t="shared" si="0"/>
        <v>652.34</v>
      </c>
      <c r="J40" s="8">
        <f t="shared" si="3"/>
        <v>10</v>
      </c>
      <c r="K40" s="8">
        <f t="shared" si="1"/>
        <v>3261.7</v>
      </c>
    </row>
    <row r="41" spans="2:11" ht="16.5" x14ac:dyDescent="0.25">
      <c r="B41" s="4">
        <f t="shared" si="4"/>
        <v>27</v>
      </c>
      <c r="C41" s="11" t="s">
        <v>37</v>
      </c>
      <c r="D41" s="6" t="s">
        <v>11</v>
      </c>
      <c r="E41" s="7">
        <v>813.71</v>
      </c>
      <c r="F41" s="81">
        <v>1</v>
      </c>
      <c r="G41" s="8">
        <f t="shared" si="2"/>
        <v>813.71</v>
      </c>
      <c r="H41" s="81"/>
      <c r="I41" s="8">
        <f t="shared" si="0"/>
        <v>0</v>
      </c>
      <c r="J41" s="8">
        <f t="shared" si="3"/>
        <v>1</v>
      </c>
      <c r="K41" s="8">
        <f t="shared" si="1"/>
        <v>813.71</v>
      </c>
    </row>
    <row r="42" spans="2:11" ht="32.1" customHeight="1" x14ac:dyDescent="0.25">
      <c r="B42" s="4">
        <f t="shared" si="4"/>
        <v>28</v>
      </c>
      <c r="C42" s="10" t="s">
        <v>38</v>
      </c>
      <c r="D42" s="6" t="s">
        <v>11</v>
      </c>
      <c r="E42" s="7">
        <v>1.41</v>
      </c>
      <c r="F42" s="81">
        <v>89</v>
      </c>
      <c r="G42" s="8">
        <f t="shared" si="2"/>
        <v>125.49</v>
      </c>
      <c r="H42" s="81">
        <v>53</v>
      </c>
      <c r="I42" s="8">
        <f t="shared" si="0"/>
        <v>74.73</v>
      </c>
      <c r="J42" s="8">
        <f t="shared" si="3"/>
        <v>142</v>
      </c>
      <c r="K42" s="8">
        <f t="shared" si="1"/>
        <v>200.22</v>
      </c>
    </row>
    <row r="43" spans="2:11" ht="16.5" x14ac:dyDescent="0.25">
      <c r="B43" s="4">
        <f t="shared" si="4"/>
        <v>29</v>
      </c>
      <c r="C43" s="5" t="s">
        <v>39</v>
      </c>
      <c r="D43" s="6" t="s">
        <v>11</v>
      </c>
      <c r="E43" s="7">
        <v>11.86</v>
      </c>
      <c r="F43" s="81">
        <v>953</v>
      </c>
      <c r="G43" s="8">
        <f t="shared" si="2"/>
        <v>11302.58</v>
      </c>
      <c r="H43" s="81">
        <v>415</v>
      </c>
      <c r="I43" s="8">
        <f t="shared" si="0"/>
        <v>4921.8999999999996</v>
      </c>
      <c r="J43" s="8">
        <f t="shared" si="3"/>
        <v>1368</v>
      </c>
      <c r="K43" s="8">
        <f t="shared" si="1"/>
        <v>16224.48</v>
      </c>
    </row>
    <row r="44" spans="2:11" ht="16.5" x14ac:dyDescent="0.25">
      <c r="B44" s="4">
        <f t="shared" si="4"/>
        <v>30</v>
      </c>
      <c r="C44" s="5" t="s">
        <v>40</v>
      </c>
      <c r="D44" s="6" t="s">
        <v>11</v>
      </c>
      <c r="E44" s="7">
        <v>15.72</v>
      </c>
      <c r="F44" s="81">
        <v>216</v>
      </c>
      <c r="G44" s="8">
        <f t="shared" si="2"/>
        <v>3395.52</v>
      </c>
      <c r="H44" s="81">
        <v>108</v>
      </c>
      <c r="I44" s="8">
        <f t="shared" si="0"/>
        <v>1697.76</v>
      </c>
      <c r="J44" s="8">
        <f t="shared" si="3"/>
        <v>324</v>
      </c>
      <c r="K44" s="8">
        <f t="shared" si="1"/>
        <v>5093.28</v>
      </c>
    </row>
    <row r="45" spans="2:11" ht="16.5" x14ac:dyDescent="0.25">
      <c r="B45" s="4">
        <f t="shared" si="4"/>
        <v>31</v>
      </c>
      <c r="C45" s="12" t="s">
        <v>41</v>
      </c>
      <c r="D45" s="6" t="s">
        <v>11</v>
      </c>
      <c r="E45" s="7">
        <v>2.75</v>
      </c>
      <c r="F45" s="81">
        <v>113</v>
      </c>
      <c r="G45" s="8">
        <f t="shared" si="2"/>
        <v>310.75</v>
      </c>
      <c r="H45" s="81">
        <v>50</v>
      </c>
      <c r="I45" s="8">
        <f t="shared" si="0"/>
        <v>137.5</v>
      </c>
      <c r="J45" s="8">
        <f t="shared" si="3"/>
        <v>163</v>
      </c>
      <c r="K45" s="8">
        <f t="shared" si="1"/>
        <v>448.25</v>
      </c>
    </row>
    <row r="46" spans="2:11" ht="16.5" x14ac:dyDescent="0.25">
      <c r="B46" s="4">
        <f t="shared" si="4"/>
        <v>32</v>
      </c>
      <c r="C46" s="12" t="s">
        <v>42</v>
      </c>
      <c r="D46" s="6" t="s">
        <v>11</v>
      </c>
      <c r="E46" s="7">
        <v>0.71</v>
      </c>
      <c r="F46" s="81">
        <v>350</v>
      </c>
      <c r="G46" s="8">
        <f t="shared" si="2"/>
        <v>248.5</v>
      </c>
      <c r="H46" s="81">
        <v>120</v>
      </c>
      <c r="I46" s="8">
        <f t="shared" si="0"/>
        <v>85.2</v>
      </c>
      <c r="J46" s="8">
        <f t="shared" si="3"/>
        <v>470</v>
      </c>
      <c r="K46" s="8">
        <f t="shared" si="1"/>
        <v>333.7</v>
      </c>
    </row>
    <row r="47" spans="2:11" ht="33" x14ac:dyDescent="0.25">
      <c r="B47" s="4">
        <f t="shared" si="4"/>
        <v>33</v>
      </c>
      <c r="C47" s="13" t="s">
        <v>181</v>
      </c>
      <c r="D47" s="6" t="s">
        <v>11</v>
      </c>
      <c r="E47" s="7">
        <v>5.84</v>
      </c>
      <c r="F47" s="81">
        <v>160</v>
      </c>
      <c r="G47" s="8">
        <f t="shared" si="2"/>
        <v>934.4</v>
      </c>
      <c r="H47" s="81">
        <v>3</v>
      </c>
      <c r="I47" s="8">
        <f t="shared" si="0"/>
        <v>17.52</v>
      </c>
      <c r="J47" s="8">
        <f t="shared" si="3"/>
        <v>163</v>
      </c>
      <c r="K47" s="8">
        <f t="shared" si="1"/>
        <v>951.92</v>
      </c>
    </row>
    <row r="48" spans="2:11" ht="16.5" x14ac:dyDescent="0.25">
      <c r="B48" s="4">
        <f t="shared" si="4"/>
        <v>34</v>
      </c>
      <c r="C48" s="12" t="s">
        <v>43</v>
      </c>
      <c r="D48" s="6" t="s">
        <v>11</v>
      </c>
      <c r="E48" s="7">
        <v>1.93</v>
      </c>
      <c r="F48" s="81">
        <v>2</v>
      </c>
      <c r="G48" s="8">
        <f t="shared" si="2"/>
        <v>3.86</v>
      </c>
      <c r="H48" s="81"/>
      <c r="I48" s="8">
        <f t="shared" si="0"/>
        <v>0</v>
      </c>
      <c r="J48" s="8">
        <f t="shared" si="3"/>
        <v>2</v>
      </c>
      <c r="K48" s="8">
        <f t="shared" si="1"/>
        <v>3.86</v>
      </c>
    </row>
    <row r="49" spans="2:11" ht="16.5" x14ac:dyDescent="0.25">
      <c r="B49" s="4">
        <f t="shared" si="4"/>
        <v>35</v>
      </c>
      <c r="C49" s="12" t="s">
        <v>44</v>
      </c>
      <c r="D49" s="6" t="s">
        <v>11</v>
      </c>
      <c r="E49" s="7">
        <v>3.1</v>
      </c>
      <c r="F49" s="81">
        <v>157</v>
      </c>
      <c r="G49" s="8">
        <f t="shared" si="2"/>
        <v>486.7</v>
      </c>
      <c r="H49" s="81"/>
      <c r="I49" s="8">
        <f t="shared" si="0"/>
        <v>0</v>
      </c>
      <c r="J49" s="8">
        <f t="shared" si="3"/>
        <v>157</v>
      </c>
      <c r="K49" s="8">
        <f t="shared" si="1"/>
        <v>486.7</v>
      </c>
    </row>
    <row r="50" spans="2:11" ht="16.5" x14ac:dyDescent="0.25">
      <c r="B50" s="4">
        <f t="shared" si="4"/>
        <v>36</v>
      </c>
      <c r="C50" s="12" t="s">
        <v>45</v>
      </c>
      <c r="D50" s="6" t="s">
        <v>11</v>
      </c>
      <c r="E50" s="7">
        <v>2.5099999999999998</v>
      </c>
      <c r="F50" s="81">
        <v>843</v>
      </c>
      <c r="G50" s="8">
        <f t="shared" si="2"/>
        <v>2115.9299999999998</v>
      </c>
      <c r="H50" s="81"/>
      <c r="I50" s="8">
        <f t="shared" si="0"/>
        <v>0</v>
      </c>
      <c r="J50" s="8">
        <f t="shared" si="3"/>
        <v>843</v>
      </c>
      <c r="K50" s="8">
        <f t="shared" si="1"/>
        <v>2115.9299999999998</v>
      </c>
    </row>
    <row r="51" spans="2:11" ht="16.5" x14ac:dyDescent="0.25">
      <c r="B51" s="4">
        <f t="shared" si="4"/>
        <v>37</v>
      </c>
      <c r="C51" s="12" t="s">
        <v>46</v>
      </c>
      <c r="D51" s="6" t="s">
        <v>11</v>
      </c>
      <c r="E51" s="7">
        <v>2.88</v>
      </c>
      <c r="F51" s="81">
        <v>58</v>
      </c>
      <c r="G51" s="8">
        <f t="shared" si="2"/>
        <v>167.04</v>
      </c>
      <c r="H51" s="81"/>
      <c r="I51" s="8">
        <f t="shared" si="0"/>
        <v>0</v>
      </c>
      <c r="J51" s="8">
        <f t="shared" si="3"/>
        <v>58</v>
      </c>
      <c r="K51" s="8">
        <f t="shared" si="1"/>
        <v>167.04</v>
      </c>
    </row>
    <row r="52" spans="2:11" ht="16.5" x14ac:dyDescent="0.25">
      <c r="B52" s="4">
        <f t="shared" si="4"/>
        <v>38</v>
      </c>
      <c r="C52" s="12" t="s">
        <v>196</v>
      </c>
      <c r="D52" s="6" t="s">
        <v>47</v>
      </c>
      <c r="E52" s="7">
        <v>0.82</v>
      </c>
      <c r="F52" s="8">
        <v>2616</v>
      </c>
      <c r="G52" s="8">
        <f t="shared" si="2"/>
        <v>2145.12</v>
      </c>
      <c r="H52" s="8">
        <v>450</v>
      </c>
      <c r="I52" s="8">
        <f t="shared" si="0"/>
        <v>369</v>
      </c>
      <c r="J52" s="8">
        <f t="shared" si="3"/>
        <v>3066</v>
      </c>
      <c r="K52" s="8">
        <f t="shared" si="1"/>
        <v>2514.12</v>
      </c>
    </row>
    <row r="53" spans="2:11" ht="16.5" x14ac:dyDescent="0.25">
      <c r="B53" s="4">
        <f t="shared" si="4"/>
        <v>39</v>
      </c>
      <c r="C53" s="14" t="s">
        <v>197</v>
      </c>
      <c r="D53" s="6" t="s">
        <v>11</v>
      </c>
      <c r="E53" s="7">
        <v>2.94</v>
      </c>
      <c r="F53" s="81"/>
      <c r="G53" s="8">
        <f t="shared" si="2"/>
        <v>0</v>
      </c>
      <c r="H53" s="81">
        <v>12</v>
      </c>
      <c r="I53" s="8">
        <f t="shared" si="0"/>
        <v>35.28</v>
      </c>
      <c r="J53" s="8">
        <f t="shared" si="3"/>
        <v>12</v>
      </c>
      <c r="K53" s="8">
        <f t="shared" si="1"/>
        <v>35.28</v>
      </c>
    </row>
    <row r="54" spans="2:11" ht="16.5" x14ac:dyDescent="0.25">
      <c r="B54" s="4">
        <f t="shared" si="4"/>
        <v>40</v>
      </c>
      <c r="C54" s="14" t="s">
        <v>198</v>
      </c>
      <c r="D54" s="6" t="s">
        <v>11</v>
      </c>
      <c r="E54" s="7">
        <v>3.59</v>
      </c>
      <c r="F54" s="81">
        <v>91</v>
      </c>
      <c r="G54" s="8">
        <f t="shared" si="2"/>
        <v>326.69</v>
      </c>
      <c r="H54" s="81"/>
      <c r="I54" s="8">
        <f t="shared" si="0"/>
        <v>0</v>
      </c>
      <c r="J54" s="8">
        <f t="shared" si="3"/>
        <v>91</v>
      </c>
      <c r="K54" s="8">
        <f t="shared" si="1"/>
        <v>326.69</v>
      </c>
    </row>
    <row r="55" spans="2:11" ht="16.5" x14ac:dyDescent="0.25">
      <c r="B55" s="4">
        <f t="shared" si="4"/>
        <v>41</v>
      </c>
      <c r="C55" s="14" t="s">
        <v>199</v>
      </c>
      <c r="D55" s="6" t="s">
        <v>11</v>
      </c>
      <c r="E55" s="7">
        <v>4.99</v>
      </c>
      <c r="F55" s="81"/>
      <c r="G55" s="8">
        <f t="shared" si="2"/>
        <v>0</v>
      </c>
      <c r="H55" s="81">
        <v>12</v>
      </c>
      <c r="I55" s="8">
        <f t="shared" si="0"/>
        <v>59.88</v>
      </c>
      <c r="J55" s="8">
        <f t="shared" si="3"/>
        <v>12</v>
      </c>
      <c r="K55" s="8">
        <f t="shared" si="1"/>
        <v>59.88</v>
      </c>
    </row>
    <row r="56" spans="2:11" ht="16.5" x14ac:dyDescent="0.25">
      <c r="B56" s="4">
        <f t="shared" si="4"/>
        <v>42</v>
      </c>
      <c r="C56" s="5" t="s">
        <v>48</v>
      </c>
      <c r="D56" s="6" t="s">
        <v>47</v>
      </c>
      <c r="E56" s="7">
        <v>0.64</v>
      </c>
      <c r="F56" s="8">
        <v>2220</v>
      </c>
      <c r="G56" s="8">
        <f t="shared" si="2"/>
        <v>1420.8</v>
      </c>
      <c r="H56" s="8">
        <v>801</v>
      </c>
      <c r="I56" s="8">
        <f t="shared" si="0"/>
        <v>512.64</v>
      </c>
      <c r="J56" s="8">
        <f t="shared" si="3"/>
        <v>3021</v>
      </c>
      <c r="K56" s="8">
        <f t="shared" si="1"/>
        <v>1933.44</v>
      </c>
    </row>
    <row r="57" spans="2:11" ht="16.5" x14ac:dyDescent="0.25">
      <c r="B57" s="4">
        <f t="shared" si="4"/>
        <v>43</v>
      </c>
      <c r="C57" s="5" t="s">
        <v>49</v>
      </c>
      <c r="D57" s="6" t="s">
        <v>47</v>
      </c>
      <c r="E57" s="7">
        <v>0.65</v>
      </c>
      <c r="F57" s="8">
        <v>1075</v>
      </c>
      <c r="G57" s="8">
        <f t="shared" si="2"/>
        <v>698.75</v>
      </c>
      <c r="H57" s="8">
        <v>6500</v>
      </c>
      <c r="I57" s="8">
        <f t="shared" si="0"/>
        <v>4225</v>
      </c>
      <c r="J57" s="8">
        <f t="shared" si="3"/>
        <v>7575</v>
      </c>
      <c r="K57" s="8">
        <f t="shared" si="1"/>
        <v>4923.75</v>
      </c>
    </row>
    <row r="58" spans="2:11" ht="16.5" x14ac:dyDescent="0.25">
      <c r="B58" s="4">
        <f t="shared" si="4"/>
        <v>44</v>
      </c>
      <c r="C58" s="5" t="s">
        <v>50</v>
      </c>
      <c r="D58" s="6" t="s">
        <v>47</v>
      </c>
      <c r="E58" s="7">
        <v>0.62</v>
      </c>
      <c r="F58" s="8">
        <v>18000</v>
      </c>
      <c r="G58" s="8">
        <f t="shared" si="2"/>
        <v>11160</v>
      </c>
      <c r="H58" s="8"/>
      <c r="I58" s="8">
        <f t="shared" si="0"/>
        <v>0</v>
      </c>
      <c r="J58" s="8">
        <f t="shared" si="3"/>
        <v>18000</v>
      </c>
      <c r="K58" s="8">
        <f t="shared" si="1"/>
        <v>11160</v>
      </c>
    </row>
    <row r="59" spans="2:11" ht="16.5" x14ac:dyDescent="0.25">
      <c r="B59" s="4">
        <f t="shared" si="4"/>
        <v>45</v>
      </c>
      <c r="C59" s="5" t="s">
        <v>51</v>
      </c>
      <c r="D59" s="6" t="s">
        <v>47</v>
      </c>
      <c r="E59" s="7">
        <v>1.05</v>
      </c>
      <c r="F59" s="8">
        <v>54400</v>
      </c>
      <c r="G59" s="8">
        <f t="shared" si="2"/>
        <v>57120</v>
      </c>
      <c r="H59" s="8"/>
      <c r="I59" s="8">
        <f t="shared" si="0"/>
        <v>0</v>
      </c>
      <c r="J59" s="8">
        <f t="shared" si="3"/>
        <v>54400</v>
      </c>
      <c r="K59" s="8">
        <f t="shared" si="1"/>
        <v>57120</v>
      </c>
    </row>
    <row r="60" spans="2:11" ht="16.5" x14ac:dyDescent="0.25">
      <c r="B60" s="4">
        <f t="shared" si="4"/>
        <v>46</v>
      </c>
      <c r="C60" s="5" t="s">
        <v>52</v>
      </c>
      <c r="D60" s="6" t="s">
        <v>47</v>
      </c>
      <c r="E60" s="7">
        <v>1.52</v>
      </c>
      <c r="F60" s="8"/>
      <c r="G60" s="8">
        <f t="shared" si="2"/>
        <v>0</v>
      </c>
      <c r="H60" s="8">
        <v>19500</v>
      </c>
      <c r="I60" s="8">
        <f t="shared" si="0"/>
        <v>29640</v>
      </c>
      <c r="J60" s="8">
        <f t="shared" si="3"/>
        <v>19500</v>
      </c>
      <c r="K60" s="8">
        <f t="shared" si="1"/>
        <v>29640</v>
      </c>
    </row>
    <row r="61" spans="2:11" ht="16.5" x14ac:dyDescent="0.25">
      <c r="B61" s="4">
        <f t="shared" si="4"/>
        <v>47</v>
      </c>
      <c r="C61" s="5" t="s">
        <v>53</v>
      </c>
      <c r="D61" s="6" t="s">
        <v>47</v>
      </c>
      <c r="E61" s="7">
        <v>3.58</v>
      </c>
      <c r="F61" s="8">
        <v>7000</v>
      </c>
      <c r="G61" s="8">
        <f t="shared" si="2"/>
        <v>25060</v>
      </c>
      <c r="H61" s="8"/>
      <c r="I61" s="8">
        <f t="shared" si="0"/>
        <v>0</v>
      </c>
      <c r="J61" s="8">
        <f t="shared" si="3"/>
        <v>7000</v>
      </c>
      <c r="K61" s="8">
        <f t="shared" si="1"/>
        <v>25060</v>
      </c>
    </row>
    <row r="62" spans="2:11" ht="16.5" x14ac:dyDescent="0.25">
      <c r="B62" s="4">
        <f t="shared" si="4"/>
        <v>48</v>
      </c>
      <c r="C62" s="9" t="s">
        <v>54</v>
      </c>
      <c r="D62" s="6" t="s">
        <v>11</v>
      </c>
      <c r="E62" s="7">
        <v>8.9499999999999993</v>
      </c>
      <c r="F62" s="81">
        <v>186</v>
      </c>
      <c r="G62" s="8">
        <f t="shared" si="2"/>
        <v>1664.7</v>
      </c>
      <c r="H62" s="81">
        <v>125</v>
      </c>
      <c r="I62" s="8">
        <f t="shared" si="0"/>
        <v>1118.75</v>
      </c>
      <c r="J62" s="8">
        <f t="shared" si="3"/>
        <v>311</v>
      </c>
      <c r="K62" s="8">
        <f t="shared" si="1"/>
        <v>2783.45</v>
      </c>
    </row>
    <row r="63" spans="2:11" ht="16.5" x14ac:dyDescent="0.25">
      <c r="B63" s="4">
        <f t="shared" si="4"/>
        <v>49</v>
      </c>
      <c r="C63" s="9" t="s">
        <v>55</v>
      </c>
      <c r="D63" s="6" t="s">
        <v>11</v>
      </c>
      <c r="E63" s="7">
        <v>0.64</v>
      </c>
      <c r="F63" s="81">
        <v>78</v>
      </c>
      <c r="G63" s="8">
        <f t="shared" si="2"/>
        <v>49.92</v>
      </c>
      <c r="H63" s="81"/>
      <c r="I63" s="8">
        <f t="shared" si="0"/>
        <v>0</v>
      </c>
      <c r="J63" s="8">
        <f t="shared" si="3"/>
        <v>78</v>
      </c>
      <c r="K63" s="8">
        <f t="shared" si="1"/>
        <v>49.92</v>
      </c>
    </row>
    <row r="64" spans="2:11" ht="16.5" x14ac:dyDescent="0.25">
      <c r="B64" s="4">
        <f t="shared" si="4"/>
        <v>50</v>
      </c>
      <c r="C64" s="9" t="s">
        <v>56</v>
      </c>
      <c r="D64" s="6" t="s">
        <v>11</v>
      </c>
      <c r="E64" s="7">
        <v>0.18</v>
      </c>
      <c r="F64" s="81">
        <v>1500</v>
      </c>
      <c r="G64" s="8">
        <f t="shared" si="2"/>
        <v>270</v>
      </c>
      <c r="H64" s="81"/>
      <c r="I64" s="8">
        <f t="shared" si="0"/>
        <v>0</v>
      </c>
      <c r="J64" s="8">
        <f t="shared" si="3"/>
        <v>1500</v>
      </c>
      <c r="K64" s="8">
        <f t="shared" si="1"/>
        <v>270</v>
      </c>
    </row>
    <row r="65" spans="2:11" ht="16.5" x14ac:dyDescent="0.25">
      <c r="B65" s="4">
        <f t="shared" si="4"/>
        <v>51</v>
      </c>
      <c r="C65" s="9" t="s">
        <v>57</v>
      </c>
      <c r="D65" s="6" t="s">
        <v>11</v>
      </c>
      <c r="E65" s="7">
        <v>38.520000000000003</v>
      </c>
      <c r="F65" s="81">
        <v>3</v>
      </c>
      <c r="G65" s="8">
        <f t="shared" si="2"/>
        <v>115.56</v>
      </c>
      <c r="H65" s="81">
        <v>6</v>
      </c>
      <c r="I65" s="8">
        <f t="shared" si="0"/>
        <v>231.12</v>
      </c>
      <c r="J65" s="8">
        <f t="shared" si="3"/>
        <v>9</v>
      </c>
      <c r="K65" s="8">
        <f t="shared" si="1"/>
        <v>346.68</v>
      </c>
    </row>
    <row r="66" spans="2:11" ht="16.5" x14ac:dyDescent="0.25">
      <c r="B66" s="4">
        <f t="shared" si="4"/>
        <v>52</v>
      </c>
      <c r="C66" s="5" t="s">
        <v>58</v>
      </c>
      <c r="D66" s="6" t="s">
        <v>11</v>
      </c>
      <c r="E66" s="7">
        <v>94.36</v>
      </c>
      <c r="F66" s="81">
        <v>29</v>
      </c>
      <c r="G66" s="8">
        <f t="shared" si="2"/>
        <v>2736.44</v>
      </c>
      <c r="H66" s="81">
        <v>3</v>
      </c>
      <c r="I66" s="8">
        <f t="shared" si="0"/>
        <v>283.08</v>
      </c>
      <c r="J66" s="8">
        <f t="shared" si="3"/>
        <v>32</v>
      </c>
      <c r="K66" s="8">
        <f t="shared" si="1"/>
        <v>3019.52</v>
      </c>
    </row>
    <row r="67" spans="2:11" ht="16.5" x14ac:dyDescent="0.25">
      <c r="B67" s="4">
        <f t="shared" si="4"/>
        <v>53</v>
      </c>
      <c r="C67" s="5" t="s">
        <v>59</v>
      </c>
      <c r="D67" s="6" t="s">
        <v>11</v>
      </c>
      <c r="E67" s="7">
        <v>144.62</v>
      </c>
      <c r="F67" s="81">
        <v>6</v>
      </c>
      <c r="G67" s="8">
        <f t="shared" si="2"/>
        <v>867.72</v>
      </c>
      <c r="H67" s="81">
        <v>2</v>
      </c>
      <c r="I67" s="8">
        <f t="shared" si="0"/>
        <v>289.24</v>
      </c>
      <c r="J67" s="8">
        <f t="shared" si="3"/>
        <v>8</v>
      </c>
      <c r="K67" s="8">
        <f t="shared" si="1"/>
        <v>1156.96</v>
      </c>
    </row>
    <row r="68" spans="2:11" ht="16.5" x14ac:dyDescent="0.25">
      <c r="B68" s="4">
        <f t="shared" si="4"/>
        <v>54</v>
      </c>
      <c r="C68" s="5" t="s">
        <v>60</v>
      </c>
      <c r="D68" s="6" t="s">
        <v>11</v>
      </c>
      <c r="E68" s="7">
        <v>190.18</v>
      </c>
      <c r="F68" s="81"/>
      <c r="G68" s="8">
        <f t="shared" si="2"/>
        <v>0</v>
      </c>
      <c r="H68" s="81">
        <v>3</v>
      </c>
      <c r="I68" s="8">
        <f t="shared" si="0"/>
        <v>570.54</v>
      </c>
      <c r="J68" s="8">
        <f t="shared" si="3"/>
        <v>3</v>
      </c>
      <c r="K68" s="8">
        <f t="shared" si="1"/>
        <v>570.54</v>
      </c>
    </row>
    <row r="69" spans="2:11" ht="45" customHeight="1" x14ac:dyDescent="0.25">
      <c r="B69" s="4">
        <f t="shared" si="4"/>
        <v>55</v>
      </c>
      <c r="C69" s="32" t="s">
        <v>186</v>
      </c>
      <c r="D69" s="6" t="s">
        <v>11</v>
      </c>
      <c r="E69" s="7">
        <v>18335.25</v>
      </c>
      <c r="F69" s="81">
        <v>1</v>
      </c>
      <c r="G69" s="8">
        <f t="shared" si="2"/>
        <v>18335.25</v>
      </c>
      <c r="H69" s="81"/>
      <c r="I69" s="8">
        <f t="shared" si="0"/>
        <v>0</v>
      </c>
      <c r="J69" s="8">
        <f t="shared" si="3"/>
        <v>1</v>
      </c>
      <c r="K69" s="8">
        <f t="shared" si="1"/>
        <v>18335.25</v>
      </c>
    </row>
    <row r="70" spans="2:11" ht="16.5" x14ac:dyDescent="0.25">
      <c r="B70" s="4">
        <f t="shared" si="4"/>
        <v>56</v>
      </c>
      <c r="C70" s="14" t="s">
        <v>200</v>
      </c>
      <c r="D70" s="6" t="s">
        <v>11</v>
      </c>
      <c r="E70" s="7">
        <v>7.46</v>
      </c>
      <c r="F70" s="81">
        <v>38</v>
      </c>
      <c r="G70" s="8">
        <f t="shared" si="2"/>
        <v>283.48</v>
      </c>
      <c r="H70" s="81"/>
      <c r="I70" s="8">
        <f t="shared" si="0"/>
        <v>0</v>
      </c>
      <c r="J70" s="8">
        <f t="shared" si="3"/>
        <v>38</v>
      </c>
      <c r="K70" s="8">
        <f t="shared" si="1"/>
        <v>283.48</v>
      </c>
    </row>
    <row r="71" spans="2:11" ht="16.5" x14ac:dyDescent="0.25">
      <c r="B71" s="4">
        <f t="shared" si="4"/>
        <v>57</v>
      </c>
      <c r="C71" s="14" t="s">
        <v>201</v>
      </c>
      <c r="D71" s="6" t="s">
        <v>11</v>
      </c>
      <c r="E71" s="7">
        <v>8.01</v>
      </c>
      <c r="F71" s="81"/>
      <c r="G71" s="8">
        <f t="shared" si="2"/>
        <v>0</v>
      </c>
      <c r="H71" s="81">
        <v>6</v>
      </c>
      <c r="I71" s="8">
        <f t="shared" si="0"/>
        <v>48.06</v>
      </c>
      <c r="J71" s="8">
        <f t="shared" si="3"/>
        <v>6</v>
      </c>
      <c r="K71" s="8">
        <f t="shared" si="1"/>
        <v>48.06</v>
      </c>
    </row>
    <row r="72" spans="2:11" ht="16.5" x14ac:dyDescent="0.25">
      <c r="B72" s="4">
        <f t="shared" si="4"/>
        <v>58</v>
      </c>
      <c r="C72" s="14" t="s">
        <v>61</v>
      </c>
      <c r="D72" s="6" t="s">
        <v>11</v>
      </c>
      <c r="E72" s="7">
        <v>11.41</v>
      </c>
      <c r="F72" s="81">
        <v>38</v>
      </c>
      <c r="G72" s="8">
        <f t="shared" si="2"/>
        <v>433.58</v>
      </c>
      <c r="H72" s="81">
        <v>3</v>
      </c>
      <c r="I72" s="8">
        <f t="shared" si="0"/>
        <v>34.229999999999997</v>
      </c>
      <c r="J72" s="8">
        <f t="shared" si="3"/>
        <v>41</v>
      </c>
      <c r="K72" s="8">
        <f t="shared" si="1"/>
        <v>467.81</v>
      </c>
    </row>
    <row r="73" spans="2:11" ht="16.5" x14ac:dyDescent="0.25">
      <c r="B73" s="4">
        <f t="shared" si="4"/>
        <v>59</v>
      </c>
      <c r="C73" s="5" t="s">
        <v>62</v>
      </c>
      <c r="D73" s="6" t="s">
        <v>47</v>
      </c>
      <c r="E73" s="7">
        <v>1.5</v>
      </c>
      <c r="F73" s="8">
        <v>299</v>
      </c>
      <c r="G73" s="8">
        <f t="shared" si="2"/>
        <v>448.5</v>
      </c>
      <c r="H73" s="8">
        <v>30</v>
      </c>
      <c r="I73" s="8">
        <f t="shared" si="0"/>
        <v>45</v>
      </c>
      <c r="J73" s="8">
        <f t="shared" si="3"/>
        <v>329</v>
      </c>
      <c r="K73" s="8">
        <f t="shared" si="1"/>
        <v>493.5</v>
      </c>
    </row>
    <row r="74" spans="2:11" ht="16.5" x14ac:dyDescent="0.25">
      <c r="B74" s="4">
        <f t="shared" si="4"/>
        <v>60</v>
      </c>
      <c r="C74" s="12" t="s">
        <v>63</v>
      </c>
      <c r="D74" s="6" t="s">
        <v>47</v>
      </c>
      <c r="E74" s="7">
        <v>9.19</v>
      </c>
      <c r="F74" s="8">
        <v>78</v>
      </c>
      <c r="G74" s="8">
        <f t="shared" si="2"/>
        <v>716.82</v>
      </c>
      <c r="H74" s="8"/>
      <c r="I74" s="8">
        <f t="shared" si="0"/>
        <v>0</v>
      </c>
      <c r="J74" s="8">
        <f t="shared" si="3"/>
        <v>78</v>
      </c>
      <c r="K74" s="8">
        <f t="shared" si="1"/>
        <v>716.82</v>
      </c>
    </row>
    <row r="75" spans="2:11" ht="16.5" x14ac:dyDescent="0.25">
      <c r="B75" s="4">
        <f t="shared" si="4"/>
        <v>61</v>
      </c>
      <c r="C75" s="14" t="s">
        <v>64</v>
      </c>
      <c r="D75" s="6" t="s">
        <v>47</v>
      </c>
      <c r="E75" s="7">
        <v>0.9</v>
      </c>
      <c r="F75" s="8">
        <v>225</v>
      </c>
      <c r="G75" s="8">
        <f t="shared" si="2"/>
        <v>202.5</v>
      </c>
      <c r="H75" s="8"/>
      <c r="I75" s="8">
        <f t="shared" si="0"/>
        <v>0</v>
      </c>
      <c r="J75" s="8">
        <f t="shared" si="3"/>
        <v>225</v>
      </c>
      <c r="K75" s="8">
        <f t="shared" si="1"/>
        <v>202.5</v>
      </c>
    </row>
    <row r="76" spans="2:11" ht="16.5" x14ac:dyDescent="0.25">
      <c r="B76" s="4">
        <f t="shared" si="4"/>
        <v>62</v>
      </c>
      <c r="C76" s="14" t="s">
        <v>65</v>
      </c>
      <c r="D76" s="6" t="s">
        <v>47</v>
      </c>
      <c r="E76" s="7">
        <v>2.27</v>
      </c>
      <c r="F76" s="8">
        <v>39</v>
      </c>
      <c r="G76" s="8">
        <f t="shared" si="2"/>
        <v>88.53</v>
      </c>
      <c r="H76" s="8"/>
      <c r="I76" s="8">
        <f t="shared" si="0"/>
        <v>0</v>
      </c>
      <c r="J76" s="8">
        <f t="shared" si="3"/>
        <v>39</v>
      </c>
      <c r="K76" s="8">
        <f t="shared" si="1"/>
        <v>88.53</v>
      </c>
    </row>
    <row r="77" spans="2:11" ht="16.5" x14ac:dyDescent="0.25">
      <c r="B77" s="4">
        <f t="shared" si="4"/>
        <v>63</v>
      </c>
      <c r="C77" s="14" t="s">
        <v>66</v>
      </c>
      <c r="D77" s="6" t="s">
        <v>11</v>
      </c>
      <c r="E77" s="7">
        <v>2.2200000000000002</v>
      </c>
      <c r="F77" s="81">
        <v>13</v>
      </c>
      <c r="G77" s="8">
        <f t="shared" si="2"/>
        <v>28.86</v>
      </c>
      <c r="H77" s="81"/>
      <c r="I77" s="8">
        <f t="shared" si="0"/>
        <v>0</v>
      </c>
      <c r="J77" s="8">
        <f t="shared" si="3"/>
        <v>13</v>
      </c>
      <c r="K77" s="8">
        <f t="shared" si="1"/>
        <v>28.86</v>
      </c>
    </row>
    <row r="78" spans="2:11" ht="16.5" x14ac:dyDescent="0.25">
      <c r="B78" s="4">
        <f t="shared" si="4"/>
        <v>64</v>
      </c>
      <c r="C78" s="14" t="s">
        <v>67</v>
      </c>
      <c r="D78" s="6" t="s">
        <v>11</v>
      </c>
      <c r="E78" s="7">
        <v>3.03</v>
      </c>
      <c r="F78" s="81">
        <v>3</v>
      </c>
      <c r="G78" s="8">
        <f t="shared" si="2"/>
        <v>9.09</v>
      </c>
      <c r="H78" s="81"/>
      <c r="I78" s="8">
        <f t="shared" si="0"/>
        <v>0</v>
      </c>
      <c r="J78" s="8">
        <f t="shared" si="3"/>
        <v>3</v>
      </c>
      <c r="K78" s="8">
        <f t="shared" si="1"/>
        <v>9.09</v>
      </c>
    </row>
    <row r="79" spans="2:11" ht="16.5" x14ac:dyDescent="0.25">
      <c r="B79" s="4">
        <f t="shared" si="4"/>
        <v>65</v>
      </c>
      <c r="C79" s="14" t="s">
        <v>68</v>
      </c>
      <c r="D79" s="6" t="s">
        <v>11</v>
      </c>
      <c r="E79" s="7">
        <v>2.71</v>
      </c>
      <c r="F79" s="81"/>
      <c r="G79" s="8">
        <f t="shared" si="2"/>
        <v>0</v>
      </c>
      <c r="H79" s="81">
        <v>1</v>
      </c>
      <c r="I79" s="8">
        <f t="shared" ref="I79:I111" si="5">+ROUND(H79*$E79,2)</f>
        <v>2.71</v>
      </c>
      <c r="J79" s="8">
        <f t="shared" si="3"/>
        <v>1</v>
      </c>
      <c r="K79" s="8">
        <f t="shared" ref="K79:K111" si="6">+ROUND(J79*$E79,2)</f>
        <v>2.71</v>
      </c>
    </row>
    <row r="80" spans="2:11" ht="16.5" x14ac:dyDescent="0.25">
      <c r="B80" s="4">
        <f t="shared" si="4"/>
        <v>66</v>
      </c>
      <c r="C80" s="14" t="s">
        <v>69</v>
      </c>
      <c r="D80" s="6" t="s">
        <v>11</v>
      </c>
      <c r="E80" s="7">
        <v>2.89</v>
      </c>
      <c r="F80" s="81"/>
      <c r="G80" s="8">
        <f t="shared" ref="G80:G111" si="7">+ROUND(F80*$E80,2)</f>
        <v>0</v>
      </c>
      <c r="H80" s="81">
        <v>1</v>
      </c>
      <c r="I80" s="8">
        <f t="shared" si="5"/>
        <v>2.89</v>
      </c>
      <c r="J80" s="8">
        <f t="shared" ref="J80:J111" si="8">F80+H80</f>
        <v>1</v>
      </c>
      <c r="K80" s="8">
        <f t="shared" si="6"/>
        <v>2.89</v>
      </c>
    </row>
    <row r="81" spans="2:11" ht="16.5" x14ac:dyDescent="0.25">
      <c r="B81" s="4">
        <f t="shared" ref="B81:B111" si="9">B80+1</f>
        <v>67</v>
      </c>
      <c r="C81" s="14" t="s">
        <v>70</v>
      </c>
      <c r="D81" s="6" t="s">
        <v>11</v>
      </c>
      <c r="E81" s="7">
        <v>3.22</v>
      </c>
      <c r="F81" s="81">
        <v>3</v>
      </c>
      <c r="G81" s="8">
        <f t="shared" si="7"/>
        <v>9.66</v>
      </c>
      <c r="H81" s="81">
        <v>1</v>
      </c>
      <c r="I81" s="8">
        <f t="shared" si="5"/>
        <v>3.22</v>
      </c>
      <c r="J81" s="8">
        <f t="shared" si="8"/>
        <v>4</v>
      </c>
      <c r="K81" s="8">
        <f t="shared" si="6"/>
        <v>12.88</v>
      </c>
    </row>
    <row r="82" spans="2:11" ht="16.5" x14ac:dyDescent="0.25">
      <c r="B82" s="4">
        <f t="shared" si="9"/>
        <v>68</v>
      </c>
      <c r="C82" s="14" t="s">
        <v>71</v>
      </c>
      <c r="D82" s="6" t="s">
        <v>11</v>
      </c>
      <c r="E82" s="7">
        <v>3.08</v>
      </c>
      <c r="F82" s="81"/>
      <c r="G82" s="8">
        <f t="shared" si="7"/>
        <v>0</v>
      </c>
      <c r="H82" s="81">
        <v>3</v>
      </c>
      <c r="I82" s="8">
        <f t="shared" si="5"/>
        <v>9.24</v>
      </c>
      <c r="J82" s="8">
        <f t="shared" si="8"/>
        <v>3</v>
      </c>
      <c r="K82" s="8">
        <f t="shared" si="6"/>
        <v>9.24</v>
      </c>
    </row>
    <row r="83" spans="2:11" ht="16.5" x14ac:dyDescent="0.25">
      <c r="B83" s="4">
        <f t="shared" si="9"/>
        <v>69</v>
      </c>
      <c r="C83" s="14" t="s">
        <v>72</v>
      </c>
      <c r="D83" s="6" t="s">
        <v>11</v>
      </c>
      <c r="E83" s="7">
        <v>4.5999999999999996</v>
      </c>
      <c r="F83" s="81">
        <v>3</v>
      </c>
      <c r="G83" s="8">
        <f t="shared" si="7"/>
        <v>13.8</v>
      </c>
      <c r="H83" s="81"/>
      <c r="I83" s="8">
        <f t="shared" si="5"/>
        <v>0</v>
      </c>
      <c r="J83" s="8">
        <f t="shared" si="8"/>
        <v>3</v>
      </c>
      <c r="K83" s="8">
        <f t="shared" si="6"/>
        <v>13.8</v>
      </c>
    </row>
    <row r="84" spans="2:11" ht="33" x14ac:dyDescent="0.25">
      <c r="B84" s="4">
        <f t="shared" si="9"/>
        <v>70</v>
      </c>
      <c r="C84" s="14" t="s">
        <v>73</v>
      </c>
      <c r="D84" s="6" t="s">
        <v>11</v>
      </c>
      <c r="E84" s="7">
        <v>8.51</v>
      </c>
      <c r="F84" s="81">
        <v>66</v>
      </c>
      <c r="G84" s="8">
        <f t="shared" si="7"/>
        <v>561.66</v>
      </c>
      <c r="H84" s="81"/>
      <c r="I84" s="8">
        <f t="shared" si="5"/>
        <v>0</v>
      </c>
      <c r="J84" s="8">
        <f t="shared" si="8"/>
        <v>66</v>
      </c>
      <c r="K84" s="8">
        <f t="shared" si="6"/>
        <v>561.66</v>
      </c>
    </row>
    <row r="85" spans="2:11" ht="16.5" x14ac:dyDescent="0.25">
      <c r="B85" s="4">
        <f t="shared" si="9"/>
        <v>71</v>
      </c>
      <c r="C85" s="13" t="s">
        <v>74</v>
      </c>
      <c r="D85" s="6" t="s">
        <v>11</v>
      </c>
      <c r="E85" s="7">
        <v>1603.42</v>
      </c>
      <c r="F85" s="81">
        <v>1</v>
      </c>
      <c r="G85" s="8">
        <f t="shared" si="7"/>
        <v>1603.42</v>
      </c>
      <c r="H85" s="81"/>
      <c r="I85" s="8">
        <f t="shared" si="5"/>
        <v>0</v>
      </c>
      <c r="J85" s="8">
        <f t="shared" si="8"/>
        <v>1</v>
      </c>
      <c r="K85" s="8">
        <f t="shared" si="6"/>
        <v>1603.42</v>
      </c>
    </row>
    <row r="86" spans="2:11" ht="16.5" x14ac:dyDescent="0.25">
      <c r="B86" s="4">
        <f t="shared" si="9"/>
        <v>72</v>
      </c>
      <c r="C86" s="13" t="s">
        <v>75</v>
      </c>
      <c r="D86" s="6" t="s">
        <v>11</v>
      </c>
      <c r="E86" s="7">
        <v>1983.58</v>
      </c>
      <c r="F86" s="81">
        <v>12</v>
      </c>
      <c r="G86" s="8">
        <f t="shared" si="7"/>
        <v>23802.959999999999</v>
      </c>
      <c r="H86" s="81"/>
      <c r="I86" s="8">
        <f t="shared" si="5"/>
        <v>0</v>
      </c>
      <c r="J86" s="8">
        <f t="shared" si="8"/>
        <v>12</v>
      </c>
      <c r="K86" s="8">
        <f t="shared" si="6"/>
        <v>23802.959999999999</v>
      </c>
    </row>
    <row r="87" spans="2:11" ht="33" x14ac:dyDescent="0.25">
      <c r="B87" s="4">
        <f t="shared" si="9"/>
        <v>73</v>
      </c>
      <c r="C87" s="13" t="s">
        <v>76</v>
      </c>
      <c r="D87" s="6" t="s">
        <v>11</v>
      </c>
      <c r="E87" s="7">
        <v>7.45</v>
      </c>
      <c r="F87" s="81">
        <v>90</v>
      </c>
      <c r="G87" s="8">
        <f t="shared" si="7"/>
        <v>670.5</v>
      </c>
      <c r="H87" s="81"/>
      <c r="I87" s="8">
        <f t="shared" si="5"/>
        <v>0</v>
      </c>
      <c r="J87" s="8">
        <f t="shared" si="8"/>
        <v>90</v>
      </c>
      <c r="K87" s="8">
        <f t="shared" si="6"/>
        <v>670.5</v>
      </c>
    </row>
    <row r="88" spans="2:11" ht="33" x14ac:dyDescent="0.25">
      <c r="B88" s="4">
        <f t="shared" si="9"/>
        <v>74</v>
      </c>
      <c r="C88" s="13" t="s">
        <v>77</v>
      </c>
      <c r="D88" s="6" t="s">
        <v>11</v>
      </c>
      <c r="E88" s="7">
        <v>9.59</v>
      </c>
      <c r="F88" s="81">
        <v>27</v>
      </c>
      <c r="G88" s="8">
        <f t="shared" si="7"/>
        <v>258.93</v>
      </c>
      <c r="H88" s="81">
        <v>2</v>
      </c>
      <c r="I88" s="8">
        <f t="shared" si="5"/>
        <v>19.18</v>
      </c>
      <c r="J88" s="8">
        <f t="shared" si="8"/>
        <v>29</v>
      </c>
      <c r="K88" s="8">
        <f t="shared" si="6"/>
        <v>278.11</v>
      </c>
    </row>
    <row r="89" spans="2:11" ht="16.5" x14ac:dyDescent="0.25">
      <c r="B89" s="4">
        <f t="shared" si="9"/>
        <v>75</v>
      </c>
      <c r="C89" s="13" t="s">
        <v>202</v>
      </c>
      <c r="D89" s="6" t="s">
        <v>11</v>
      </c>
      <c r="E89" s="7">
        <v>13.81</v>
      </c>
      <c r="F89" s="81">
        <v>13</v>
      </c>
      <c r="G89" s="8">
        <f t="shared" si="7"/>
        <v>179.53</v>
      </c>
      <c r="H89" s="81">
        <v>2</v>
      </c>
      <c r="I89" s="8">
        <f t="shared" si="5"/>
        <v>27.62</v>
      </c>
      <c r="J89" s="8">
        <f t="shared" si="8"/>
        <v>15</v>
      </c>
      <c r="K89" s="8">
        <f t="shared" si="6"/>
        <v>207.15</v>
      </c>
    </row>
    <row r="90" spans="2:11" ht="16.5" x14ac:dyDescent="0.25">
      <c r="B90" s="4">
        <f t="shared" si="9"/>
        <v>76</v>
      </c>
      <c r="C90" s="13" t="s">
        <v>78</v>
      </c>
      <c r="D90" s="6" t="s">
        <v>11</v>
      </c>
      <c r="E90" s="7">
        <v>2.2000000000000002</v>
      </c>
      <c r="F90" s="81">
        <v>104</v>
      </c>
      <c r="G90" s="8">
        <f t="shared" si="7"/>
        <v>228.8</v>
      </c>
      <c r="H90" s="81"/>
      <c r="I90" s="8">
        <f t="shared" si="5"/>
        <v>0</v>
      </c>
      <c r="J90" s="8">
        <f t="shared" si="8"/>
        <v>104</v>
      </c>
      <c r="K90" s="8">
        <f t="shared" si="6"/>
        <v>228.8</v>
      </c>
    </row>
    <row r="91" spans="2:11" ht="33" x14ac:dyDescent="0.25">
      <c r="B91" s="4">
        <f t="shared" si="9"/>
        <v>77</v>
      </c>
      <c r="C91" s="9" t="s">
        <v>79</v>
      </c>
      <c r="D91" s="6" t="s">
        <v>11</v>
      </c>
      <c r="E91" s="7">
        <v>124.33</v>
      </c>
      <c r="F91" s="81">
        <v>110</v>
      </c>
      <c r="G91" s="8">
        <f t="shared" si="7"/>
        <v>13676.3</v>
      </c>
      <c r="H91" s="81"/>
      <c r="I91" s="8">
        <f t="shared" si="5"/>
        <v>0</v>
      </c>
      <c r="J91" s="8">
        <f t="shared" si="8"/>
        <v>110</v>
      </c>
      <c r="K91" s="8">
        <f t="shared" si="6"/>
        <v>13676.3</v>
      </c>
    </row>
    <row r="92" spans="2:11" ht="33" x14ac:dyDescent="0.25">
      <c r="B92" s="4">
        <f t="shared" si="9"/>
        <v>78</v>
      </c>
      <c r="C92" s="9" t="s">
        <v>80</v>
      </c>
      <c r="D92" s="6" t="s">
        <v>11</v>
      </c>
      <c r="E92" s="7">
        <v>2.61</v>
      </c>
      <c r="F92" s="81">
        <v>220</v>
      </c>
      <c r="G92" s="8">
        <f t="shared" si="7"/>
        <v>574.20000000000005</v>
      </c>
      <c r="H92" s="81"/>
      <c r="I92" s="8">
        <f t="shared" si="5"/>
        <v>0</v>
      </c>
      <c r="J92" s="8">
        <f t="shared" si="8"/>
        <v>220</v>
      </c>
      <c r="K92" s="8">
        <f t="shared" si="6"/>
        <v>574.20000000000005</v>
      </c>
    </row>
    <row r="93" spans="2:11" ht="16.5" x14ac:dyDescent="0.25">
      <c r="B93" s="4">
        <f t="shared" si="9"/>
        <v>79</v>
      </c>
      <c r="C93" s="9" t="s">
        <v>203</v>
      </c>
      <c r="D93" s="6" t="s">
        <v>47</v>
      </c>
      <c r="E93" s="7">
        <v>0.93</v>
      </c>
      <c r="F93" s="8">
        <v>330</v>
      </c>
      <c r="G93" s="8">
        <v>306.89999999999998</v>
      </c>
      <c r="H93" s="8"/>
      <c r="I93" s="8">
        <f t="shared" si="5"/>
        <v>0</v>
      </c>
      <c r="J93" s="8">
        <f t="shared" si="8"/>
        <v>330</v>
      </c>
      <c r="K93" s="8">
        <f t="shared" si="6"/>
        <v>306.89999999999998</v>
      </c>
    </row>
    <row r="94" spans="2:11" ht="16.5" x14ac:dyDescent="0.25">
      <c r="B94" s="4">
        <f t="shared" si="9"/>
        <v>80</v>
      </c>
      <c r="C94" s="13" t="s">
        <v>204</v>
      </c>
      <c r="D94" s="6" t="s">
        <v>11</v>
      </c>
      <c r="E94" s="7">
        <v>1.34</v>
      </c>
      <c r="F94" s="81">
        <v>140</v>
      </c>
      <c r="G94" s="8">
        <f t="shared" si="7"/>
        <v>187.6</v>
      </c>
      <c r="H94" s="81"/>
      <c r="I94" s="8">
        <f t="shared" si="5"/>
        <v>0</v>
      </c>
      <c r="J94" s="8">
        <f t="shared" si="8"/>
        <v>140</v>
      </c>
      <c r="K94" s="8">
        <f t="shared" si="6"/>
        <v>187.6</v>
      </c>
    </row>
    <row r="95" spans="2:11" ht="16.5" x14ac:dyDescent="0.25">
      <c r="B95" s="4">
        <f t="shared" si="9"/>
        <v>81</v>
      </c>
      <c r="C95" s="11" t="s">
        <v>205</v>
      </c>
      <c r="D95" s="6" t="s">
        <v>11</v>
      </c>
      <c r="E95" s="7">
        <v>0.38</v>
      </c>
      <c r="F95" s="81">
        <v>70</v>
      </c>
      <c r="G95" s="8">
        <f t="shared" si="7"/>
        <v>26.6</v>
      </c>
      <c r="H95" s="81"/>
      <c r="I95" s="8">
        <f t="shared" si="5"/>
        <v>0</v>
      </c>
      <c r="J95" s="8">
        <f t="shared" si="8"/>
        <v>70</v>
      </c>
      <c r="K95" s="8">
        <f t="shared" si="6"/>
        <v>26.6</v>
      </c>
    </row>
    <row r="96" spans="2:11" ht="16.5" x14ac:dyDescent="0.25">
      <c r="B96" s="4">
        <f t="shared" si="9"/>
        <v>82</v>
      </c>
      <c r="C96" s="11" t="s">
        <v>206</v>
      </c>
      <c r="D96" s="6" t="s">
        <v>11</v>
      </c>
      <c r="E96" s="7">
        <v>0.51</v>
      </c>
      <c r="F96" s="81">
        <v>70</v>
      </c>
      <c r="G96" s="8">
        <f t="shared" si="7"/>
        <v>35.700000000000003</v>
      </c>
      <c r="H96" s="81"/>
      <c r="I96" s="8">
        <f t="shared" si="5"/>
        <v>0</v>
      </c>
      <c r="J96" s="8">
        <f t="shared" si="8"/>
        <v>70</v>
      </c>
      <c r="K96" s="8">
        <f t="shared" si="6"/>
        <v>35.700000000000003</v>
      </c>
    </row>
    <row r="97" spans="2:11" ht="33" x14ac:dyDescent="0.25">
      <c r="B97" s="4">
        <f t="shared" si="9"/>
        <v>83</v>
      </c>
      <c r="C97" s="9" t="s">
        <v>182</v>
      </c>
      <c r="D97" s="6" t="s">
        <v>11</v>
      </c>
      <c r="E97" s="7">
        <v>1.89</v>
      </c>
      <c r="F97" s="81">
        <v>296</v>
      </c>
      <c r="G97" s="8">
        <f t="shared" si="7"/>
        <v>559.44000000000005</v>
      </c>
      <c r="H97" s="81"/>
      <c r="I97" s="8">
        <f t="shared" si="5"/>
        <v>0</v>
      </c>
      <c r="J97" s="8">
        <f t="shared" si="8"/>
        <v>296</v>
      </c>
      <c r="K97" s="8">
        <f t="shared" si="6"/>
        <v>559.44000000000005</v>
      </c>
    </row>
    <row r="98" spans="2:11" ht="16.5" x14ac:dyDescent="0.25">
      <c r="B98" s="4">
        <f t="shared" si="9"/>
        <v>84</v>
      </c>
      <c r="C98" s="11" t="s">
        <v>81</v>
      </c>
      <c r="D98" s="6" t="s">
        <v>11</v>
      </c>
      <c r="E98" s="7">
        <v>1.93</v>
      </c>
      <c r="F98" s="81">
        <v>160</v>
      </c>
      <c r="G98" s="8">
        <f t="shared" si="7"/>
        <v>308.8</v>
      </c>
      <c r="H98" s="81"/>
      <c r="I98" s="8">
        <f t="shared" si="5"/>
        <v>0</v>
      </c>
      <c r="J98" s="8">
        <f t="shared" si="8"/>
        <v>160</v>
      </c>
      <c r="K98" s="8">
        <f t="shared" si="6"/>
        <v>308.8</v>
      </c>
    </row>
    <row r="99" spans="2:11" ht="16.5" x14ac:dyDescent="0.25">
      <c r="B99" s="4">
        <f t="shared" si="9"/>
        <v>85</v>
      </c>
      <c r="C99" s="14" t="s">
        <v>82</v>
      </c>
      <c r="D99" s="6" t="s">
        <v>11</v>
      </c>
      <c r="E99" s="7">
        <v>0.44</v>
      </c>
      <c r="F99" s="81">
        <v>160</v>
      </c>
      <c r="G99" s="8">
        <f t="shared" si="7"/>
        <v>70.400000000000006</v>
      </c>
      <c r="H99" s="81"/>
      <c r="I99" s="8">
        <f t="shared" si="5"/>
        <v>0</v>
      </c>
      <c r="J99" s="8">
        <f t="shared" si="8"/>
        <v>160</v>
      </c>
      <c r="K99" s="8">
        <f t="shared" si="6"/>
        <v>70.400000000000006</v>
      </c>
    </row>
    <row r="100" spans="2:11" ht="16.5" x14ac:dyDescent="0.25">
      <c r="B100" s="4">
        <f t="shared" si="9"/>
        <v>86</v>
      </c>
      <c r="C100" s="13" t="s">
        <v>83</v>
      </c>
      <c r="D100" s="6" t="s">
        <v>47</v>
      </c>
      <c r="E100" s="7">
        <v>1.7</v>
      </c>
      <c r="F100" s="8">
        <v>4409.3</v>
      </c>
      <c r="G100" s="8">
        <f t="shared" si="7"/>
        <v>7495.81</v>
      </c>
      <c r="H100" s="8"/>
      <c r="I100" s="8">
        <f t="shared" si="5"/>
        <v>0</v>
      </c>
      <c r="J100" s="8">
        <f t="shared" si="8"/>
        <v>4409.3</v>
      </c>
      <c r="K100" s="8">
        <f t="shared" si="6"/>
        <v>7495.81</v>
      </c>
    </row>
    <row r="101" spans="2:11" ht="16.5" x14ac:dyDescent="0.25">
      <c r="B101" s="4">
        <f t="shared" si="9"/>
        <v>87</v>
      </c>
      <c r="C101" s="9" t="s">
        <v>84</v>
      </c>
      <c r="D101" s="6" t="s">
        <v>11</v>
      </c>
      <c r="E101" s="7">
        <v>22.09</v>
      </c>
      <c r="F101" s="81">
        <v>80</v>
      </c>
      <c r="G101" s="8">
        <f t="shared" si="7"/>
        <v>1767.2</v>
      </c>
      <c r="H101" s="81"/>
      <c r="I101" s="8">
        <f t="shared" si="5"/>
        <v>0</v>
      </c>
      <c r="J101" s="8">
        <f t="shared" si="8"/>
        <v>80</v>
      </c>
      <c r="K101" s="8">
        <f t="shared" si="6"/>
        <v>1767.2</v>
      </c>
    </row>
    <row r="102" spans="2:11" ht="16.5" x14ac:dyDescent="0.25">
      <c r="B102" s="4">
        <f t="shared" si="9"/>
        <v>88</v>
      </c>
      <c r="C102" s="9" t="s">
        <v>85</v>
      </c>
      <c r="D102" s="6" t="s">
        <v>11</v>
      </c>
      <c r="E102" s="7">
        <v>6.96</v>
      </c>
      <c r="F102" s="81">
        <v>80</v>
      </c>
      <c r="G102" s="8">
        <f t="shared" si="7"/>
        <v>556.79999999999995</v>
      </c>
      <c r="H102" s="81"/>
      <c r="I102" s="8">
        <f t="shared" si="5"/>
        <v>0</v>
      </c>
      <c r="J102" s="8">
        <f t="shared" si="8"/>
        <v>80</v>
      </c>
      <c r="K102" s="8">
        <f t="shared" si="6"/>
        <v>556.79999999999995</v>
      </c>
    </row>
    <row r="103" spans="2:11" ht="16.5" x14ac:dyDescent="0.25">
      <c r="B103" s="4">
        <f t="shared" si="9"/>
        <v>89</v>
      </c>
      <c r="C103" s="9" t="s">
        <v>86</v>
      </c>
      <c r="D103" s="6" t="s">
        <v>11</v>
      </c>
      <c r="E103" s="7">
        <v>0.03</v>
      </c>
      <c r="F103" s="81">
        <v>240</v>
      </c>
      <c r="G103" s="8">
        <f t="shared" si="7"/>
        <v>7.2</v>
      </c>
      <c r="H103" s="81"/>
      <c r="I103" s="8">
        <f t="shared" si="5"/>
        <v>0</v>
      </c>
      <c r="J103" s="8">
        <f t="shared" si="8"/>
        <v>240</v>
      </c>
      <c r="K103" s="8">
        <f t="shared" si="6"/>
        <v>7.2</v>
      </c>
    </row>
    <row r="104" spans="2:11" ht="16.5" x14ac:dyDescent="0.25">
      <c r="B104" s="4">
        <f t="shared" si="9"/>
        <v>90</v>
      </c>
      <c r="C104" s="9" t="s">
        <v>87</v>
      </c>
      <c r="D104" s="6" t="s">
        <v>11</v>
      </c>
      <c r="E104" s="7">
        <v>0.03</v>
      </c>
      <c r="F104" s="81">
        <v>240</v>
      </c>
      <c r="G104" s="8">
        <f t="shared" si="7"/>
        <v>7.2</v>
      </c>
      <c r="H104" s="81"/>
      <c r="I104" s="8">
        <f t="shared" si="5"/>
        <v>0</v>
      </c>
      <c r="J104" s="8">
        <f t="shared" si="8"/>
        <v>240</v>
      </c>
      <c r="K104" s="8">
        <f t="shared" si="6"/>
        <v>7.2</v>
      </c>
    </row>
    <row r="105" spans="2:11" ht="16.5" x14ac:dyDescent="0.25">
      <c r="B105" s="4">
        <f t="shared" si="9"/>
        <v>91</v>
      </c>
      <c r="C105" s="9" t="s">
        <v>88</v>
      </c>
      <c r="D105" s="6" t="s">
        <v>11</v>
      </c>
      <c r="E105" s="7">
        <v>0.28999999999999998</v>
      </c>
      <c r="F105" s="81">
        <v>240</v>
      </c>
      <c r="G105" s="8">
        <f t="shared" si="7"/>
        <v>69.599999999999994</v>
      </c>
      <c r="H105" s="81"/>
      <c r="I105" s="8">
        <f t="shared" si="5"/>
        <v>0</v>
      </c>
      <c r="J105" s="8">
        <f t="shared" si="8"/>
        <v>240</v>
      </c>
      <c r="K105" s="8">
        <f t="shared" si="6"/>
        <v>69.599999999999994</v>
      </c>
    </row>
    <row r="106" spans="2:11" ht="16.5" x14ac:dyDescent="0.25">
      <c r="B106" s="4">
        <f t="shared" si="9"/>
        <v>92</v>
      </c>
      <c r="C106" s="9" t="s">
        <v>89</v>
      </c>
      <c r="D106" s="6" t="s">
        <v>11</v>
      </c>
      <c r="E106" s="7">
        <v>3.48</v>
      </c>
      <c r="F106" s="81">
        <v>80</v>
      </c>
      <c r="G106" s="8">
        <f t="shared" si="7"/>
        <v>278.39999999999998</v>
      </c>
      <c r="H106" s="81"/>
      <c r="I106" s="8">
        <f t="shared" si="5"/>
        <v>0</v>
      </c>
      <c r="J106" s="8">
        <f t="shared" si="8"/>
        <v>80</v>
      </c>
      <c r="K106" s="8">
        <f t="shared" si="6"/>
        <v>278.39999999999998</v>
      </c>
    </row>
    <row r="107" spans="2:11" ht="16.5" x14ac:dyDescent="0.25">
      <c r="B107" s="4">
        <f t="shared" si="9"/>
        <v>93</v>
      </c>
      <c r="C107" s="9" t="s">
        <v>90</v>
      </c>
      <c r="D107" s="6" t="s">
        <v>11</v>
      </c>
      <c r="E107" s="7">
        <v>0.19</v>
      </c>
      <c r="F107" s="81">
        <v>80</v>
      </c>
      <c r="G107" s="8">
        <f t="shared" si="7"/>
        <v>15.2</v>
      </c>
      <c r="H107" s="81"/>
      <c r="I107" s="8">
        <f t="shared" si="5"/>
        <v>0</v>
      </c>
      <c r="J107" s="8">
        <f t="shared" si="8"/>
        <v>80</v>
      </c>
      <c r="K107" s="8">
        <f t="shared" si="6"/>
        <v>15.2</v>
      </c>
    </row>
    <row r="108" spans="2:11" ht="16.5" x14ac:dyDescent="0.25">
      <c r="B108" s="4">
        <f t="shared" si="9"/>
        <v>94</v>
      </c>
      <c r="C108" s="15" t="s">
        <v>91</v>
      </c>
      <c r="D108" s="6" t="s">
        <v>11</v>
      </c>
      <c r="E108" s="7">
        <v>0.18</v>
      </c>
      <c r="F108" s="81">
        <v>160</v>
      </c>
      <c r="G108" s="8">
        <f t="shared" si="7"/>
        <v>28.8</v>
      </c>
      <c r="H108" s="81"/>
      <c r="I108" s="8">
        <f t="shared" si="5"/>
        <v>0</v>
      </c>
      <c r="J108" s="8">
        <f t="shared" si="8"/>
        <v>160</v>
      </c>
      <c r="K108" s="8">
        <f t="shared" si="6"/>
        <v>28.8</v>
      </c>
    </row>
    <row r="109" spans="2:11" ht="16.5" x14ac:dyDescent="0.25">
      <c r="B109" s="4">
        <f t="shared" si="9"/>
        <v>95</v>
      </c>
      <c r="C109" s="5" t="s">
        <v>207</v>
      </c>
      <c r="D109" s="6" t="s">
        <v>11</v>
      </c>
      <c r="E109" s="7">
        <v>42.54</v>
      </c>
      <c r="F109" s="81">
        <v>80</v>
      </c>
      <c r="G109" s="8">
        <f t="shared" si="7"/>
        <v>3403.2</v>
      </c>
      <c r="H109" s="81"/>
      <c r="I109" s="8">
        <f t="shared" si="5"/>
        <v>0</v>
      </c>
      <c r="J109" s="8">
        <f t="shared" si="8"/>
        <v>80</v>
      </c>
      <c r="K109" s="8">
        <f t="shared" si="6"/>
        <v>3403.2</v>
      </c>
    </row>
    <row r="110" spans="2:11" ht="16.5" x14ac:dyDescent="0.25">
      <c r="B110" s="4">
        <f t="shared" si="9"/>
        <v>96</v>
      </c>
      <c r="C110" s="5" t="s">
        <v>208</v>
      </c>
      <c r="D110" s="6" t="s">
        <v>11</v>
      </c>
      <c r="E110" s="7">
        <v>38.36</v>
      </c>
      <c r="F110" s="81">
        <v>80</v>
      </c>
      <c r="G110" s="8">
        <f t="shared" si="7"/>
        <v>3068.8</v>
      </c>
      <c r="H110" s="81"/>
      <c r="I110" s="8">
        <f t="shared" si="5"/>
        <v>0</v>
      </c>
      <c r="J110" s="8">
        <f t="shared" si="8"/>
        <v>80</v>
      </c>
      <c r="K110" s="8">
        <f t="shared" si="6"/>
        <v>3068.8</v>
      </c>
    </row>
    <row r="111" spans="2:11" ht="16.5" x14ac:dyDescent="0.25">
      <c r="B111" s="4">
        <f t="shared" si="9"/>
        <v>97</v>
      </c>
      <c r="C111" s="5" t="s">
        <v>92</v>
      </c>
      <c r="D111" s="6" t="s">
        <v>11</v>
      </c>
      <c r="E111" s="7">
        <v>23.02</v>
      </c>
      <c r="F111" s="81">
        <v>80</v>
      </c>
      <c r="G111" s="8">
        <f t="shared" si="7"/>
        <v>1841.6</v>
      </c>
      <c r="H111" s="81"/>
      <c r="I111" s="8">
        <f t="shared" si="5"/>
        <v>0</v>
      </c>
      <c r="J111" s="8">
        <f t="shared" si="8"/>
        <v>80</v>
      </c>
      <c r="K111" s="8">
        <f t="shared" si="6"/>
        <v>1841.6</v>
      </c>
    </row>
    <row r="112" spans="2:11" s="115" customFormat="1" ht="16.5" customHeight="1" x14ac:dyDescent="0.25">
      <c r="B112" s="125" t="s">
        <v>8</v>
      </c>
      <c r="C112" s="304" t="s">
        <v>93</v>
      </c>
      <c r="D112" s="305"/>
      <c r="E112" s="116"/>
      <c r="F112" s="288">
        <f>SUM(G$15:G$111)</f>
        <v>343502.45999999996</v>
      </c>
      <c r="G112" s="289"/>
      <c r="H112" s="288">
        <f>SUM(I$15:I$111)</f>
        <v>92518.809999999983</v>
      </c>
      <c r="I112" s="289"/>
      <c r="J112" s="288">
        <f>SUM(K$15:K$111)</f>
        <v>436021.27000000008</v>
      </c>
      <c r="K112" s="289"/>
    </row>
    <row r="113" spans="2:11" ht="9.75" customHeight="1" x14ac:dyDescent="0.25">
      <c r="C113" s="71"/>
      <c r="D113" s="43"/>
      <c r="E113" s="43"/>
      <c r="F113" s="43"/>
      <c r="G113" s="43"/>
      <c r="H113" s="43"/>
      <c r="I113" s="43"/>
      <c r="J113" s="43"/>
      <c r="K113" s="43"/>
    </row>
    <row r="114" spans="2:11" s="115" customFormat="1" ht="18" x14ac:dyDescent="0.25">
      <c r="B114" s="111" t="s">
        <v>94</v>
      </c>
      <c r="C114" s="112" t="s">
        <v>95</v>
      </c>
      <c r="D114" s="113"/>
      <c r="E114" s="113"/>
      <c r="F114" s="113"/>
      <c r="G114" s="113"/>
      <c r="H114" s="113"/>
      <c r="I114" s="113"/>
      <c r="J114" s="113"/>
      <c r="K114" s="114"/>
    </row>
    <row r="115" spans="2:11" ht="16.5" x14ac:dyDescent="0.25">
      <c r="B115" s="4">
        <f>B111+1</f>
        <v>98</v>
      </c>
      <c r="C115" s="17" t="s">
        <v>97</v>
      </c>
      <c r="D115" s="19" t="s">
        <v>96</v>
      </c>
      <c r="E115" s="7">
        <v>165.36</v>
      </c>
      <c r="F115" s="18"/>
      <c r="G115" s="8">
        <f t="shared" ref="G115:G178" si="10">+ROUND(F115*$E115,2)</f>
        <v>0</v>
      </c>
      <c r="H115" s="18">
        <v>0.5</v>
      </c>
      <c r="I115" s="8">
        <f t="shared" ref="I115:I178" si="11">+ROUND(H115*$E115,2)</f>
        <v>82.68</v>
      </c>
      <c r="J115" s="8">
        <f t="shared" ref="J115:J178" si="12">F115+H115</f>
        <v>0.5</v>
      </c>
      <c r="K115" s="8">
        <f t="shared" ref="K115:K178" si="13">+ROUND(J115*$E115,2)</f>
        <v>82.68</v>
      </c>
    </row>
    <row r="116" spans="2:11" ht="16.5" x14ac:dyDescent="0.25">
      <c r="B116" s="4">
        <f>B115+1</f>
        <v>99</v>
      </c>
      <c r="C116" s="17" t="s">
        <v>98</v>
      </c>
      <c r="D116" s="19" t="s">
        <v>96</v>
      </c>
      <c r="E116" s="7">
        <v>112.94</v>
      </c>
      <c r="F116" s="18"/>
      <c r="G116" s="8">
        <f t="shared" si="10"/>
        <v>0</v>
      </c>
      <c r="H116" s="18">
        <v>0.5</v>
      </c>
      <c r="I116" s="8">
        <f t="shared" si="11"/>
        <v>56.47</v>
      </c>
      <c r="J116" s="8">
        <f t="shared" si="12"/>
        <v>0.5</v>
      </c>
      <c r="K116" s="8">
        <f t="shared" si="13"/>
        <v>56.47</v>
      </c>
    </row>
    <row r="117" spans="2:11" ht="16.5" x14ac:dyDescent="0.25">
      <c r="B117" s="4">
        <f t="shared" ref="B117:B180" si="14">B116+1</f>
        <v>100</v>
      </c>
      <c r="C117" s="17" t="s">
        <v>99</v>
      </c>
      <c r="D117" s="19" t="s">
        <v>96</v>
      </c>
      <c r="E117" s="7">
        <v>89.77</v>
      </c>
      <c r="F117" s="18"/>
      <c r="G117" s="8">
        <f t="shared" si="10"/>
        <v>0</v>
      </c>
      <c r="H117" s="18">
        <v>0.5</v>
      </c>
      <c r="I117" s="8">
        <f t="shared" si="11"/>
        <v>44.89</v>
      </c>
      <c r="J117" s="8">
        <f t="shared" si="12"/>
        <v>0.5</v>
      </c>
      <c r="K117" s="8">
        <f t="shared" si="13"/>
        <v>44.89</v>
      </c>
    </row>
    <row r="118" spans="2:11" ht="16.5" x14ac:dyDescent="0.25">
      <c r="B118" s="4">
        <f t="shared" si="14"/>
        <v>101</v>
      </c>
      <c r="C118" s="17" t="s">
        <v>183</v>
      </c>
      <c r="D118" s="19" t="s">
        <v>96</v>
      </c>
      <c r="E118" s="7">
        <v>160.13</v>
      </c>
      <c r="F118" s="18"/>
      <c r="G118" s="8">
        <f t="shared" si="10"/>
        <v>0</v>
      </c>
      <c r="H118" s="18">
        <v>0.5</v>
      </c>
      <c r="I118" s="8">
        <f t="shared" si="11"/>
        <v>80.069999999999993</v>
      </c>
      <c r="J118" s="8">
        <f t="shared" si="12"/>
        <v>0.5</v>
      </c>
      <c r="K118" s="8">
        <f t="shared" si="13"/>
        <v>80.069999999999993</v>
      </c>
    </row>
    <row r="119" spans="2:11" ht="33" x14ac:dyDescent="0.25">
      <c r="B119" s="4">
        <f t="shared" si="14"/>
        <v>102</v>
      </c>
      <c r="C119" s="17" t="s">
        <v>100</v>
      </c>
      <c r="D119" s="19" t="s">
        <v>96</v>
      </c>
      <c r="E119" s="7">
        <v>317.73</v>
      </c>
      <c r="F119" s="18"/>
      <c r="G119" s="8">
        <f t="shared" si="10"/>
        <v>0</v>
      </c>
      <c r="H119" s="18">
        <v>0.5</v>
      </c>
      <c r="I119" s="8">
        <f t="shared" si="11"/>
        <v>158.87</v>
      </c>
      <c r="J119" s="8">
        <f t="shared" si="12"/>
        <v>0.5</v>
      </c>
      <c r="K119" s="8">
        <f t="shared" si="13"/>
        <v>158.87</v>
      </c>
    </row>
    <row r="120" spans="2:11" ht="33" x14ac:dyDescent="0.25">
      <c r="B120" s="4">
        <f t="shared" si="14"/>
        <v>103</v>
      </c>
      <c r="C120" s="17" t="s">
        <v>101</v>
      </c>
      <c r="D120" s="19" t="s">
        <v>96</v>
      </c>
      <c r="E120" s="7">
        <v>149.58000000000001</v>
      </c>
      <c r="F120" s="18"/>
      <c r="G120" s="8">
        <f t="shared" si="10"/>
        <v>0</v>
      </c>
      <c r="H120" s="18">
        <v>0.5</v>
      </c>
      <c r="I120" s="8">
        <f t="shared" si="11"/>
        <v>74.790000000000006</v>
      </c>
      <c r="J120" s="8">
        <f t="shared" si="12"/>
        <v>0.5</v>
      </c>
      <c r="K120" s="8">
        <f t="shared" si="13"/>
        <v>74.790000000000006</v>
      </c>
    </row>
    <row r="121" spans="2:11" ht="33" x14ac:dyDescent="0.25">
      <c r="B121" s="4">
        <f t="shared" si="14"/>
        <v>104</v>
      </c>
      <c r="C121" s="17" t="s">
        <v>184</v>
      </c>
      <c r="D121" s="19" t="s">
        <v>96</v>
      </c>
      <c r="E121" s="7">
        <v>125.69</v>
      </c>
      <c r="F121" s="18">
        <v>18</v>
      </c>
      <c r="G121" s="8">
        <f t="shared" si="10"/>
        <v>2262.42</v>
      </c>
      <c r="H121" s="18">
        <v>3</v>
      </c>
      <c r="I121" s="8">
        <f t="shared" si="11"/>
        <v>377.07</v>
      </c>
      <c r="J121" s="8">
        <f t="shared" si="12"/>
        <v>21</v>
      </c>
      <c r="K121" s="8">
        <f t="shared" si="13"/>
        <v>2639.49</v>
      </c>
    </row>
    <row r="122" spans="2:11" ht="33" x14ac:dyDescent="0.25">
      <c r="B122" s="4">
        <f t="shared" si="14"/>
        <v>105</v>
      </c>
      <c r="C122" s="17" t="s">
        <v>185</v>
      </c>
      <c r="D122" s="19" t="s">
        <v>96</v>
      </c>
      <c r="E122" s="7">
        <v>229.43</v>
      </c>
      <c r="F122" s="18"/>
      <c r="G122" s="8">
        <f t="shared" si="10"/>
        <v>0</v>
      </c>
      <c r="H122" s="18">
        <v>3.5</v>
      </c>
      <c r="I122" s="8">
        <f t="shared" si="11"/>
        <v>803.01</v>
      </c>
      <c r="J122" s="8">
        <f t="shared" si="12"/>
        <v>3.5</v>
      </c>
      <c r="K122" s="8">
        <f t="shared" si="13"/>
        <v>803.01</v>
      </c>
    </row>
    <row r="123" spans="2:11" ht="16.5" x14ac:dyDescent="0.25">
      <c r="B123" s="4">
        <f t="shared" si="14"/>
        <v>106</v>
      </c>
      <c r="C123" s="17" t="s">
        <v>187</v>
      </c>
      <c r="D123" s="19" t="s">
        <v>11</v>
      </c>
      <c r="E123" s="7">
        <v>20.47</v>
      </c>
      <c r="F123" s="80">
        <v>444</v>
      </c>
      <c r="G123" s="8">
        <f t="shared" si="10"/>
        <v>9088.68</v>
      </c>
      <c r="H123" s="80">
        <v>150</v>
      </c>
      <c r="I123" s="8">
        <f t="shared" si="11"/>
        <v>3070.5</v>
      </c>
      <c r="J123" s="8">
        <f t="shared" si="12"/>
        <v>594</v>
      </c>
      <c r="K123" s="8">
        <f t="shared" si="13"/>
        <v>12159.18</v>
      </c>
    </row>
    <row r="124" spans="2:11" ht="16.5" x14ac:dyDescent="0.25">
      <c r="B124" s="4">
        <f t="shared" si="14"/>
        <v>107</v>
      </c>
      <c r="C124" s="17" t="s">
        <v>188</v>
      </c>
      <c r="D124" s="19" t="s">
        <v>11</v>
      </c>
      <c r="E124" s="7">
        <v>29.13</v>
      </c>
      <c r="F124" s="80"/>
      <c r="G124" s="8">
        <f t="shared" si="10"/>
        <v>0</v>
      </c>
      <c r="H124" s="80">
        <v>1</v>
      </c>
      <c r="I124" s="8">
        <f t="shared" si="11"/>
        <v>29.13</v>
      </c>
      <c r="J124" s="8">
        <f t="shared" si="12"/>
        <v>1</v>
      </c>
      <c r="K124" s="8">
        <f t="shared" si="13"/>
        <v>29.13</v>
      </c>
    </row>
    <row r="125" spans="2:11" ht="16.5" x14ac:dyDescent="0.25">
      <c r="B125" s="4">
        <f t="shared" si="14"/>
        <v>108</v>
      </c>
      <c r="C125" s="17" t="s">
        <v>102</v>
      </c>
      <c r="D125" s="19" t="s">
        <v>11</v>
      </c>
      <c r="E125" s="7">
        <v>61.27</v>
      </c>
      <c r="F125" s="80"/>
      <c r="G125" s="8">
        <f t="shared" si="10"/>
        <v>0</v>
      </c>
      <c r="H125" s="80">
        <v>1</v>
      </c>
      <c r="I125" s="8">
        <f t="shared" si="11"/>
        <v>61.27</v>
      </c>
      <c r="J125" s="8">
        <f t="shared" si="12"/>
        <v>1</v>
      </c>
      <c r="K125" s="8">
        <f t="shared" si="13"/>
        <v>61.27</v>
      </c>
    </row>
    <row r="126" spans="2:11" ht="16.5" x14ac:dyDescent="0.25">
      <c r="B126" s="4">
        <f t="shared" si="14"/>
        <v>109</v>
      </c>
      <c r="C126" s="17" t="s">
        <v>103</v>
      </c>
      <c r="D126" s="19" t="s">
        <v>11</v>
      </c>
      <c r="E126" s="7">
        <v>35.35</v>
      </c>
      <c r="F126" s="80">
        <v>314</v>
      </c>
      <c r="G126" s="8">
        <f t="shared" si="10"/>
        <v>11099.9</v>
      </c>
      <c r="H126" s="80">
        <v>98</v>
      </c>
      <c r="I126" s="8">
        <f t="shared" si="11"/>
        <v>3464.3</v>
      </c>
      <c r="J126" s="8">
        <f t="shared" si="12"/>
        <v>412</v>
      </c>
      <c r="K126" s="8">
        <f t="shared" si="13"/>
        <v>14564.2</v>
      </c>
    </row>
    <row r="127" spans="2:11" ht="16.5" x14ac:dyDescent="0.25">
      <c r="B127" s="4">
        <f t="shared" si="14"/>
        <v>110</v>
      </c>
      <c r="C127" s="17" t="s">
        <v>104</v>
      </c>
      <c r="D127" s="19" t="s">
        <v>11</v>
      </c>
      <c r="E127" s="7">
        <v>50.35</v>
      </c>
      <c r="F127" s="80">
        <v>8</v>
      </c>
      <c r="G127" s="8">
        <f t="shared" si="10"/>
        <v>402.8</v>
      </c>
      <c r="H127" s="80">
        <v>2</v>
      </c>
      <c r="I127" s="8">
        <f t="shared" si="11"/>
        <v>100.7</v>
      </c>
      <c r="J127" s="8">
        <f t="shared" si="12"/>
        <v>10</v>
      </c>
      <c r="K127" s="8">
        <f t="shared" si="13"/>
        <v>503.5</v>
      </c>
    </row>
    <row r="128" spans="2:11" ht="16.5" x14ac:dyDescent="0.25">
      <c r="B128" s="4">
        <f t="shared" si="14"/>
        <v>111</v>
      </c>
      <c r="C128" s="9" t="s">
        <v>105</v>
      </c>
      <c r="D128" s="19" t="s">
        <v>11</v>
      </c>
      <c r="E128" s="7">
        <v>8.7200000000000006</v>
      </c>
      <c r="F128" s="80">
        <v>122</v>
      </c>
      <c r="G128" s="8">
        <f t="shared" si="10"/>
        <v>1063.8399999999999</v>
      </c>
      <c r="H128" s="80">
        <v>50</v>
      </c>
      <c r="I128" s="8">
        <f t="shared" si="11"/>
        <v>436</v>
      </c>
      <c r="J128" s="8">
        <f t="shared" si="12"/>
        <v>172</v>
      </c>
      <c r="K128" s="8">
        <f t="shared" si="13"/>
        <v>1499.84</v>
      </c>
    </row>
    <row r="129" spans="2:11" ht="33" x14ac:dyDescent="0.25">
      <c r="B129" s="4">
        <f t="shared" si="14"/>
        <v>112</v>
      </c>
      <c r="C129" s="20" t="s">
        <v>106</v>
      </c>
      <c r="D129" s="19" t="s">
        <v>11</v>
      </c>
      <c r="E129" s="7">
        <v>16.47</v>
      </c>
      <c r="F129" s="80">
        <v>10</v>
      </c>
      <c r="G129" s="8">
        <f t="shared" si="10"/>
        <v>164.7</v>
      </c>
      <c r="H129" s="80">
        <v>1</v>
      </c>
      <c r="I129" s="8">
        <f t="shared" si="11"/>
        <v>16.47</v>
      </c>
      <c r="J129" s="8">
        <f t="shared" si="12"/>
        <v>11</v>
      </c>
      <c r="K129" s="8">
        <f t="shared" si="13"/>
        <v>181.17</v>
      </c>
    </row>
    <row r="130" spans="2:11" ht="33" x14ac:dyDescent="0.25">
      <c r="B130" s="4">
        <f t="shared" si="14"/>
        <v>113</v>
      </c>
      <c r="C130" s="20" t="s">
        <v>107</v>
      </c>
      <c r="D130" s="19" t="s">
        <v>11</v>
      </c>
      <c r="E130" s="7">
        <v>18.5</v>
      </c>
      <c r="F130" s="80">
        <v>29</v>
      </c>
      <c r="G130" s="8">
        <f t="shared" si="10"/>
        <v>536.5</v>
      </c>
      <c r="H130" s="80">
        <v>1</v>
      </c>
      <c r="I130" s="8">
        <f t="shared" si="11"/>
        <v>18.5</v>
      </c>
      <c r="J130" s="8">
        <f t="shared" si="12"/>
        <v>30</v>
      </c>
      <c r="K130" s="8">
        <f t="shared" si="13"/>
        <v>555</v>
      </c>
    </row>
    <row r="131" spans="2:11" ht="33" x14ac:dyDescent="0.25">
      <c r="B131" s="4">
        <f t="shared" si="14"/>
        <v>114</v>
      </c>
      <c r="C131" s="20" t="s">
        <v>108</v>
      </c>
      <c r="D131" s="19" t="s">
        <v>11</v>
      </c>
      <c r="E131" s="7">
        <v>22.22</v>
      </c>
      <c r="F131" s="80">
        <v>82</v>
      </c>
      <c r="G131" s="8">
        <f t="shared" si="10"/>
        <v>1822.04</v>
      </c>
      <c r="H131" s="80">
        <v>45</v>
      </c>
      <c r="I131" s="8">
        <f t="shared" si="11"/>
        <v>999.9</v>
      </c>
      <c r="J131" s="8">
        <f t="shared" si="12"/>
        <v>127</v>
      </c>
      <c r="K131" s="8">
        <f t="shared" si="13"/>
        <v>2821.94</v>
      </c>
    </row>
    <row r="132" spans="2:11" ht="33" x14ac:dyDescent="0.25">
      <c r="B132" s="4">
        <f t="shared" si="14"/>
        <v>115</v>
      </c>
      <c r="C132" s="20" t="s">
        <v>109</v>
      </c>
      <c r="D132" s="19" t="s">
        <v>11</v>
      </c>
      <c r="E132" s="7">
        <v>19.07</v>
      </c>
      <c r="F132" s="80">
        <v>1</v>
      </c>
      <c r="G132" s="8">
        <f t="shared" si="10"/>
        <v>19.07</v>
      </c>
      <c r="H132" s="80">
        <v>1</v>
      </c>
      <c r="I132" s="8">
        <f t="shared" si="11"/>
        <v>19.07</v>
      </c>
      <c r="J132" s="8">
        <f t="shared" si="12"/>
        <v>2</v>
      </c>
      <c r="K132" s="8">
        <f t="shared" si="13"/>
        <v>38.14</v>
      </c>
    </row>
    <row r="133" spans="2:11" ht="33" x14ac:dyDescent="0.25">
      <c r="B133" s="4">
        <f t="shared" si="14"/>
        <v>116</v>
      </c>
      <c r="C133" s="20" t="s">
        <v>110</v>
      </c>
      <c r="D133" s="19" t="s">
        <v>11</v>
      </c>
      <c r="E133" s="7">
        <v>23.64</v>
      </c>
      <c r="F133" s="80"/>
      <c r="G133" s="8">
        <f t="shared" si="10"/>
        <v>0</v>
      </c>
      <c r="H133" s="80">
        <v>1</v>
      </c>
      <c r="I133" s="8">
        <f t="shared" si="11"/>
        <v>23.64</v>
      </c>
      <c r="J133" s="8">
        <f t="shared" si="12"/>
        <v>1</v>
      </c>
      <c r="K133" s="8">
        <f t="shared" si="13"/>
        <v>23.64</v>
      </c>
    </row>
    <row r="134" spans="2:11" ht="33" x14ac:dyDescent="0.25">
      <c r="B134" s="4">
        <f t="shared" si="14"/>
        <v>117</v>
      </c>
      <c r="C134" s="20" t="s">
        <v>111</v>
      </c>
      <c r="D134" s="19" t="s">
        <v>11</v>
      </c>
      <c r="E134" s="7">
        <v>17.86</v>
      </c>
      <c r="F134" s="80"/>
      <c r="G134" s="8">
        <f t="shared" si="10"/>
        <v>0</v>
      </c>
      <c r="H134" s="80">
        <v>1</v>
      </c>
      <c r="I134" s="8">
        <f t="shared" si="11"/>
        <v>17.86</v>
      </c>
      <c r="J134" s="8">
        <f t="shared" si="12"/>
        <v>1</v>
      </c>
      <c r="K134" s="8">
        <f t="shared" si="13"/>
        <v>17.86</v>
      </c>
    </row>
    <row r="135" spans="2:11" ht="33" x14ac:dyDescent="0.25">
      <c r="B135" s="4">
        <f t="shared" si="14"/>
        <v>118</v>
      </c>
      <c r="C135" s="20" t="s">
        <v>112</v>
      </c>
      <c r="D135" s="19" t="s">
        <v>11</v>
      </c>
      <c r="E135" s="7">
        <v>17.11</v>
      </c>
      <c r="F135" s="80">
        <v>1</v>
      </c>
      <c r="G135" s="8">
        <f t="shared" si="10"/>
        <v>17.11</v>
      </c>
      <c r="H135" s="80">
        <v>1</v>
      </c>
      <c r="I135" s="8">
        <f t="shared" si="11"/>
        <v>17.11</v>
      </c>
      <c r="J135" s="8">
        <f t="shared" si="12"/>
        <v>2</v>
      </c>
      <c r="K135" s="8">
        <f t="shared" si="13"/>
        <v>34.22</v>
      </c>
    </row>
    <row r="136" spans="2:11" ht="33" x14ac:dyDescent="0.25">
      <c r="B136" s="4">
        <f t="shared" si="14"/>
        <v>119</v>
      </c>
      <c r="C136" s="20" t="s">
        <v>113</v>
      </c>
      <c r="D136" s="19" t="s">
        <v>11</v>
      </c>
      <c r="E136" s="7">
        <v>18.850000000000001</v>
      </c>
      <c r="F136" s="80"/>
      <c r="G136" s="8">
        <f t="shared" si="10"/>
        <v>0</v>
      </c>
      <c r="H136" s="80">
        <v>1</v>
      </c>
      <c r="I136" s="8">
        <f t="shared" si="11"/>
        <v>18.850000000000001</v>
      </c>
      <c r="J136" s="8">
        <f t="shared" si="12"/>
        <v>1</v>
      </c>
      <c r="K136" s="8">
        <f t="shared" si="13"/>
        <v>18.850000000000001</v>
      </c>
    </row>
    <row r="137" spans="2:11" ht="16.5" x14ac:dyDescent="0.25">
      <c r="B137" s="4">
        <f t="shared" si="14"/>
        <v>120</v>
      </c>
      <c r="C137" s="9" t="s">
        <v>114</v>
      </c>
      <c r="D137" s="19" t="s">
        <v>11</v>
      </c>
      <c r="E137" s="7">
        <v>9.23</v>
      </c>
      <c r="F137" s="80">
        <v>157</v>
      </c>
      <c r="G137" s="8">
        <f t="shared" si="10"/>
        <v>1449.11</v>
      </c>
      <c r="H137" s="80">
        <v>85</v>
      </c>
      <c r="I137" s="8">
        <f t="shared" si="11"/>
        <v>784.55</v>
      </c>
      <c r="J137" s="8">
        <f t="shared" si="12"/>
        <v>242</v>
      </c>
      <c r="K137" s="8">
        <f t="shared" si="13"/>
        <v>2233.66</v>
      </c>
    </row>
    <row r="138" spans="2:11" ht="16.5" x14ac:dyDescent="0.25">
      <c r="B138" s="4">
        <f t="shared" si="14"/>
        <v>121</v>
      </c>
      <c r="C138" s="9" t="s">
        <v>115</v>
      </c>
      <c r="D138" s="19" t="s">
        <v>11</v>
      </c>
      <c r="E138" s="7">
        <v>11.94</v>
      </c>
      <c r="F138" s="80">
        <v>20</v>
      </c>
      <c r="G138" s="8">
        <f t="shared" si="10"/>
        <v>238.8</v>
      </c>
      <c r="H138" s="80">
        <v>22</v>
      </c>
      <c r="I138" s="8">
        <f t="shared" si="11"/>
        <v>262.68</v>
      </c>
      <c r="J138" s="8">
        <f t="shared" si="12"/>
        <v>42</v>
      </c>
      <c r="K138" s="8">
        <f t="shared" si="13"/>
        <v>501.48</v>
      </c>
    </row>
    <row r="139" spans="2:11" ht="16.5" x14ac:dyDescent="0.25">
      <c r="B139" s="4">
        <f t="shared" si="14"/>
        <v>122</v>
      </c>
      <c r="C139" s="9" t="s">
        <v>116</v>
      </c>
      <c r="D139" s="19" t="s">
        <v>11</v>
      </c>
      <c r="E139" s="7">
        <v>18.04</v>
      </c>
      <c r="F139" s="80">
        <v>19</v>
      </c>
      <c r="G139" s="8">
        <f t="shared" si="10"/>
        <v>342.76</v>
      </c>
      <c r="H139" s="80">
        <v>1</v>
      </c>
      <c r="I139" s="8">
        <f t="shared" si="11"/>
        <v>18.04</v>
      </c>
      <c r="J139" s="8">
        <f t="shared" si="12"/>
        <v>20</v>
      </c>
      <c r="K139" s="8">
        <f t="shared" si="13"/>
        <v>360.8</v>
      </c>
    </row>
    <row r="140" spans="2:11" ht="33" x14ac:dyDescent="0.25">
      <c r="B140" s="4">
        <f t="shared" si="14"/>
        <v>123</v>
      </c>
      <c r="C140" s="9" t="s">
        <v>117</v>
      </c>
      <c r="D140" s="19" t="s">
        <v>11</v>
      </c>
      <c r="E140" s="7">
        <v>23.22</v>
      </c>
      <c r="F140" s="80">
        <v>119</v>
      </c>
      <c r="G140" s="8">
        <f t="shared" si="10"/>
        <v>2763.18</v>
      </c>
      <c r="H140" s="80"/>
      <c r="I140" s="8">
        <f t="shared" si="11"/>
        <v>0</v>
      </c>
      <c r="J140" s="8">
        <f t="shared" si="12"/>
        <v>119</v>
      </c>
      <c r="K140" s="8">
        <f t="shared" si="13"/>
        <v>2763.18</v>
      </c>
    </row>
    <row r="141" spans="2:11" ht="33" x14ac:dyDescent="0.25">
      <c r="B141" s="4">
        <f t="shared" si="14"/>
        <v>124</v>
      </c>
      <c r="C141" s="9" t="s">
        <v>118</v>
      </c>
      <c r="D141" s="19" t="s">
        <v>11</v>
      </c>
      <c r="E141" s="7">
        <v>34.29</v>
      </c>
      <c r="F141" s="80">
        <v>26</v>
      </c>
      <c r="G141" s="8">
        <f t="shared" si="10"/>
        <v>891.54</v>
      </c>
      <c r="H141" s="80"/>
      <c r="I141" s="8">
        <f t="shared" si="11"/>
        <v>0</v>
      </c>
      <c r="J141" s="8">
        <f t="shared" si="12"/>
        <v>26</v>
      </c>
      <c r="K141" s="8">
        <f t="shared" si="13"/>
        <v>891.54</v>
      </c>
    </row>
    <row r="142" spans="2:11" ht="16.5" x14ac:dyDescent="0.25">
      <c r="B142" s="4">
        <f t="shared" si="14"/>
        <v>125</v>
      </c>
      <c r="C142" s="20" t="s">
        <v>119</v>
      </c>
      <c r="D142" s="19" t="s">
        <v>11</v>
      </c>
      <c r="E142" s="7">
        <v>14.55</v>
      </c>
      <c r="F142" s="80">
        <v>2</v>
      </c>
      <c r="G142" s="8">
        <f t="shared" si="10"/>
        <v>29.1</v>
      </c>
      <c r="H142" s="80">
        <v>1</v>
      </c>
      <c r="I142" s="8">
        <f t="shared" si="11"/>
        <v>14.55</v>
      </c>
      <c r="J142" s="8">
        <f t="shared" si="12"/>
        <v>3</v>
      </c>
      <c r="K142" s="8">
        <f t="shared" si="13"/>
        <v>43.65</v>
      </c>
    </row>
    <row r="143" spans="2:11" ht="16.5" x14ac:dyDescent="0.25">
      <c r="B143" s="4">
        <f t="shared" si="14"/>
        <v>126</v>
      </c>
      <c r="C143" s="20" t="s">
        <v>120</v>
      </c>
      <c r="D143" s="19" t="s">
        <v>11</v>
      </c>
      <c r="E143" s="7">
        <v>17.29</v>
      </c>
      <c r="F143" s="80"/>
      <c r="G143" s="8">
        <f t="shared" si="10"/>
        <v>0</v>
      </c>
      <c r="H143" s="80">
        <v>1</v>
      </c>
      <c r="I143" s="8">
        <f t="shared" si="11"/>
        <v>17.29</v>
      </c>
      <c r="J143" s="8">
        <f t="shared" si="12"/>
        <v>1</v>
      </c>
      <c r="K143" s="8">
        <f t="shared" si="13"/>
        <v>17.29</v>
      </c>
    </row>
    <row r="144" spans="2:11" ht="16.5" x14ac:dyDescent="0.25">
      <c r="B144" s="4">
        <f t="shared" si="14"/>
        <v>127</v>
      </c>
      <c r="C144" s="20" t="s">
        <v>121</v>
      </c>
      <c r="D144" s="19" t="s">
        <v>11</v>
      </c>
      <c r="E144" s="7">
        <v>16.97</v>
      </c>
      <c r="F144" s="80">
        <v>16</v>
      </c>
      <c r="G144" s="8">
        <f t="shared" si="10"/>
        <v>271.52</v>
      </c>
      <c r="H144" s="80">
        <v>8</v>
      </c>
      <c r="I144" s="8">
        <f t="shared" si="11"/>
        <v>135.76</v>
      </c>
      <c r="J144" s="8">
        <f t="shared" si="12"/>
        <v>24</v>
      </c>
      <c r="K144" s="8">
        <f t="shared" si="13"/>
        <v>407.28</v>
      </c>
    </row>
    <row r="145" spans="2:11" ht="16.5" x14ac:dyDescent="0.25">
      <c r="B145" s="4">
        <f t="shared" si="14"/>
        <v>128</v>
      </c>
      <c r="C145" s="20" t="s">
        <v>122</v>
      </c>
      <c r="D145" s="19" t="s">
        <v>11</v>
      </c>
      <c r="E145" s="7">
        <v>19.670000000000002</v>
      </c>
      <c r="F145" s="80"/>
      <c r="G145" s="8">
        <f t="shared" si="10"/>
        <v>0</v>
      </c>
      <c r="H145" s="80">
        <v>1</v>
      </c>
      <c r="I145" s="8">
        <f t="shared" si="11"/>
        <v>19.670000000000002</v>
      </c>
      <c r="J145" s="8">
        <f t="shared" si="12"/>
        <v>1</v>
      </c>
      <c r="K145" s="8">
        <f t="shared" si="13"/>
        <v>19.670000000000002</v>
      </c>
    </row>
    <row r="146" spans="2:11" ht="16.5" x14ac:dyDescent="0.25">
      <c r="B146" s="4">
        <f t="shared" si="14"/>
        <v>129</v>
      </c>
      <c r="C146" s="20" t="s">
        <v>123</v>
      </c>
      <c r="D146" s="19" t="s">
        <v>11</v>
      </c>
      <c r="E146" s="7">
        <v>17.7</v>
      </c>
      <c r="F146" s="80"/>
      <c r="G146" s="8">
        <f t="shared" si="10"/>
        <v>0</v>
      </c>
      <c r="H146" s="80">
        <v>1</v>
      </c>
      <c r="I146" s="8">
        <f t="shared" si="11"/>
        <v>17.7</v>
      </c>
      <c r="J146" s="8">
        <f t="shared" si="12"/>
        <v>1</v>
      </c>
      <c r="K146" s="8">
        <f t="shared" si="13"/>
        <v>17.7</v>
      </c>
    </row>
    <row r="147" spans="2:11" ht="16.5" x14ac:dyDescent="0.25">
      <c r="B147" s="4">
        <f t="shared" si="14"/>
        <v>130</v>
      </c>
      <c r="C147" s="20" t="s">
        <v>124</v>
      </c>
      <c r="D147" s="19" t="s">
        <v>11</v>
      </c>
      <c r="E147" s="7">
        <v>25.91</v>
      </c>
      <c r="F147" s="80"/>
      <c r="G147" s="8">
        <f t="shared" si="10"/>
        <v>0</v>
      </c>
      <c r="H147" s="80">
        <v>1</v>
      </c>
      <c r="I147" s="8">
        <f t="shared" si="11"/>
        <v>25.91</v>
      </c>
      <c r="J147" s="8">
        <f t="shared" si="12"/>
        <v>1</v>
      </c>
      <c r="K147" s="8">
        <f t="shared" si="13"/>
        <v>25.91</v>
      </c>
    </row>
    <row r="148" spans="2:11" ht="16.5" x14ac:dyDescent="0.25">
      <c r="B148" s="4">
        <f t="shared" si="14"/>
        <v>131</v>
      </c>
      <c r="C148" s="20" t="s">
        <v>125</v>
      </c>
      <c r="D148" s="19" t="s">
        <v>11</v>
      </c>
      <c r="E148" s="7">
        <v>30.72</v>
      </c>
      <c r="F148" s="80"/>
      <c r="G148" s="8">
        <f t="shared" si="10"/>
        <v>0</v>
      </c>
      <c r="H148" s="80">
        <v>1</v>
      </c>
      <c r="I148" s="8">
        <f t="shared" si="11"/>
        <v>30.72</v>
      </c>
      <c r="J148" s="8">
        <f t="shared" si="12"/>
        <v>1</v>
      </c>
      <c r="K148" s="8">
        <f t="shared" si="13"/>
        <v>30.72</v>
      </c>
    </row>
    <row r="149" spans="2:11" ht="16.5" x14ac:dyDescent="0.25">
      <c r="B149" s="4">
        <f t="shared" si="14"/>
        <v>132</v>
      </c>
      <c r="C149" s="21" t="s">
        <v>126</v>
      </c>
      <c r="D149" s="19" t="s">
        <v>11</v>
      </c>
      <c r="E149" s="7">
        <v>21.99</v>
      </c>
      <c r="F149" s="80">
        <v>269</v>
      </c>
      <c r="G149" s="8">
        <f t="shared" si="10"/>
        <v>5915.31</v>
      </c>
      <c r="H149" s="80">
        <v>77</v>
      </c>
      <c r="I149" s="8">
        <f t="shared" si="11"/>
        <v>1693.23</v>
      </c>
      <c r="J149" s="8">
        <f t="shared" si="12"/>
        <v>346</v>
      </c>
      <c r="K149" s="8">
        <f t="shared" si="13"/>
        <v>7608.54</v>
      </c>
    </row>
    <row r="150" spans="2:11" ht="16.5" x14ac:dyDescent="0.25">
      <c r="B150" s="4">
        <f t="shared" si="14"/>
        <v>133</v>
      </c>
      <c r="C150" s="21" t="s">
        <v>127</v>
      </c>
      <c r="D150" s="19" t="s">
        <v>11</v>
      </c>
      <c r="E150" s="7">
        <v>21.87</v>
      </c>
      <c r="F150" s="80">
        <v>12</v>
      </c>
      <c r="G150" s="8">
        <f t="shared" si="10"/>
        <v>262.44</v>
      </c>
      <c r="H150" s="80">
        <v>17</v>
      </c>
      <c r="I150" s="8">
        <f t="shared" si="11"/>
        <v>371.79</v>
      </c>
      <c r="J150" s="8">
        <f t="shared" si="12"/>
        <v>29</v>
      </c>
      <c r="K150" s="8">
        <f t="shared" si="13"/>
        <v>634.23</v>
      </c>
    </row>
    <row r="151" spans="2:11" ht="16.5" x14ac:dyDescent="0.25">
      <c r="B151" s="4">
        <f t="shared" si="14"/>
        <v>134</v>
      </c>
      <c r="C151" s="21" t="s">
        <v>128</v>
      </c>
      <c r="D151" s="19" t="s">
        <v>11</v>
      </c>
      <c r="E151" s="7">
        <v>23.41</v>
      </c>
      <c r="F151" s="80">
        <v>24</v>
      </c>
      <c r="G151" s="8">
        <f t="shared" si="10"/>
        <v>561.84</v>
      </c>
      <c r="H151" s="80">
        <v>24</v>
      </c>
      <c r="I151" s="8">
        <f t="shared" si="11"/>
        <v>561.84</v>
      </c>
      <c r="J151" s="8">
        <f t="shared" si="12"/>
        <v>48</v>
      </c>
      <c r="K151" s="8">
        <f t="shared" si="13"/>
        <v>1123.68</v>
      </c>
    </row>
    <row r="152" spans="2:11" ht="16.5" x14ac:dyDescent="0.25">
      <c r="B152" s="4">
        <f t="shared" si="14"/>
        <v>135</v>
      </c>
      <c r="C152" s="21" t="s">
        <v>129</v>
      </c>
      <c r="D152" s="19" t="s">
        <v>11</v>
      </c>
      <c r="E152" s="7">
        <v>32.4</v>
      </c>
      <c r="F152" s="80">
        <v>24</v>
      </c>
      <c r="G152" s="8">
        <f t="shared" si="10"/>
        <v>777.6</v>
      </c>
      <c r="H152" s="80">
        <v>6</v>
      </c>
      <c r="I152" s="8">
        <f t="shared" si="11"/>
        <v>194.4</v>
      </c>
      <c r="J152" s="8">
        <f t="shared" si="12"/>
        <v>30</v>
      </c>
      <c r="K152" s="8">
        <f t="shared" si="13"/>
        <v>972</v>
      </c>
    </row>
    <row r="153" spans="2:11" ht="16.5" x14ac:dyDescent="0.25">
      <c r="B153" s="4">
        <f t="shared" si="14"/>
        <v>136</v>
      </c>
      <c r="C153" s="21" t="s">
        <v>130</v>
      </c>
      <c r="D153" s="19" t="s">
        <v>11</v>
      </c>
      <c r="E153" s="7">
        <v>33.92</v>
      </c>
      <c r="F153" s="80"/>
      <c r="G153" s="8">
        <f t="shared" si="10"/>
        <v>0</v>
      </c>
      <c r="H153" s="80">
        <v>7</v>
      </c>
      <c r="I153" s="8">
        <f t="shared" si="11"/>
        <v>237.44</v>
      </c>
      <c r="J153" s="8">
        <f t="shared" si="12"/>
        <v>7</v>
      </c>
      <c r="K153" s="8">
        <f t="shared" si="13"/>
        <v>237.44</v>
      </c>
    </row>
    <row r="154" spans="2:11" ht="16.5" x14ac:dyDescent="0.25">
      <c r="B154" s="4">
        <f t="shared" si="14"/>
        <v>137</v>
      </c>
      <c r="C154" s="21" t="s">
        <v>131</v>
      </c>
      <c r="D154" s="19" t="s">
        <v>11</v>
      </c>
      <c r="E154" s="7">
        <v>35.42</v>
      </c>
      <c r="F154" s="80"/>
      <c r="G154" s="8">
        <f t="shared" si="10"/>
        <v>0</v>
      </c>
      <c r="H154" s="80">
        <v>2</v>
      </c>
      <c r="I154" s="8">
        <f t="shared" si="11"/>
        <v>70.84</v>
      </c>
      <c r="J154" s="8">
        <f t="shared" si="12"/>
        <v>2</v>
      </c>
      <c r="K154" s="8">
        <f t="shared" si="13"/>
        <v>70.84</v>
      </c>
    </row>
    <row r="155" spans="2:11" ht="16.5" x14ac:dyDescent="0.25">
      <c r="B155" s="4">
        <f t="shared" si="14"/>
        <v>138</v>
      </c>
      <c r="C155" s="21" t="s">
        <v>132</v>
      </c>
      <c r="D155" s="19" t="s">
        <v>11</v>
      </c>
      <c r="E155" s="7">
        <v>33.94</v>
      </c>
      <c r="F155" s="80"/>
      <c r="G155" s="8">
        <f t="shared" si="10"/>
        <v>0</v>
      </c>
      <c r="H155" s="80">
        <v>1</v>
      </c>
      <c r="I155" s="8">
        <f t="shared" si="11"/>
        <v>33.94</v>
      </c>
      <c r="J155" s="8">
        <f t="shared" si="12"/>
        <v>1</v>
      </c>
      <c r="K155" s="8">
        <f t="shared" si="13"/>
        <v>33.94</v>
      </c>
    </row>
    <row r="156" spans="2:11" ht="16.5" x14ac:dyDescent="0.25">
      <c r="B156" s="4">
        <f t="shared" si="14"/>
        <v>139</v>
      </c>
      <c r="C156" s="21" t="s">
        <v>133</v>
      </c>
      <c r="D156" s="19" t="s">
        <v>11</v>
      </c>
      <c r="E156" s="7">
        <v>36.22</v>
      </c>
      <c r="F156" s="80"/>
      <c r="G156" s="8">
        <f t="shared" si="10"/>
        <v>0</v>
      </c>
      <c r="H156" s="80">
        <v>1</v>
      </c>
      <c r="I156" s="8">
        <f t="shared" si="11"/>
        <v>36.22</v>
      </c>
      <c r="J156" s="8">
        <f t="shared" si="12"/>
        <v>1</v>
      </c>
      <c r="K156" s="8">
        <f t="shared" si="13"/>
        <v>36.22</v>
      </c>
    </row>
    <row r="157" spans="2:11" ht="16.5" x14ac:dyDescent="0.25">
      <c r="B157" s="4">
        <f t="shared" si="14"/>
        <v>140</v>
      </c>
      <c r="C157" s="21" t="s">
        <v>134</v>
      </c>
      <c r="D157" s="19" t="s">
        <v>11</v>
      </c>
      <c r="E157" s="7">
        <v>20.13</v>
      </c>
      <c r="F157" s="80"/>
      <c r="G157" s="8">
        <f t="shared" si="10"/>
        <v>0</v>
      </c>
      <c r="H157" s="80">
        <v>1</v>
      </c>
      <c r="I157" s="8">
        <f t="shared" si="11"/>
        <v>20.13</v>
      </c>
      <c r="J157" s="8">
        <f t="shared" si="12"/>
        <v>1</v>
      </c>
      <c r="K157" s="8">
        <f t="shared" si="13"/>
        <v>20.13</v>
      </c>
    </row>
    <row r="158" spans="2:11" ht="16.5" x14ac:dyDescent="0.25">
      <c r="B158" s="4">
        <f t="shared" si="14"/>
        <v>141</v>
      </c>
      <c r="C158" s="21" t="s">
        <v>135</v>
      </c>
      <c r="D158" s="19" t="s">
        <v>11</v>
      </c>
      <c r="E158" s="7">
        <v>22.51</v>
      </c>
      <c r="F158" s="80"/>
      <c r="G158" s="8">
        <f t="shared" si="10"/>
        <v>0</v>
      </c>
      <c r="H158" s="80">
        <v>1</v>
      </c>
      <c r="I158" s="8">
        <f t="shared" si="11"/>
        <v>22.51</v>
      </c>
      <c r="J158" s="8">
        <f t="shared" si="12"/>
        <v>1</v>
      </c>
      <c r="K158" s="8">
        <f t="shared" si="13"/>
        <v>22.51</v>
      </c>
    </row>
    <row r="159" spans="2:11" ht="16.5" x14ac:dyDescent="0.25">
      <c r="B159" s="4">
        <f t="shared" si="14"/>
        <v>142</v>
      </c>
      <c r="C159" s="21" t="s">
        <v>136</v>
      </c>
      <c r="D159" s="19" t="s">
        <v>11</v>
      </c>
      <c r="E159" s="7">
        <v>21.02</v>
      </c>
      <c r="F159" s="80"/>
      <c r="G159" s="8">
        <f t="shared" si="10"/>
        <v>0</v>
      </c>
      <c r="H159" s="80">
        <v>1</v>
      </c>
      <c r="I159" s="8">
        <f t="shared" si="11"/>
        <v>21.02</v>
      </c>
      <c r="J159" s="8">
        <f t="shared" si="12"/>
        <v>1</v>
      </c>
      <c r="K159" s="8">
        <f t="shared" si="13"/>
        <v>21.02</v>
      </c>
    </row>
    <row r="160" spans="2:11" ht="16.5" x14ac:dyDescent="0.25">
      <c r="B160" s="4">
        <f t="shared" si="14"/>
        <v>143</v>
      </c>
      <c r="C160" s="21" t="s">
        <v>137</v>
      </c>
      <c r="D160" s="19" t="s">
        <v>11</v>
      </c>
      <c r="E160" s="7">
        <v>85.13</v>
      </c>
      <c r="F160" s="80"/>
      <c r="G160" s="8">
        <f t="shared" si="10"/>
        <v>0</v>
      </c>
      <c r="H160" s="80">
        <v>1</v>
      </c>
      <c r="I160" s="8">
        <f t="shared" si="11"/>
        <v>85.13</v>
      </c>
      <c r="J160" s="8">
        <f t="shared" si="12"/>
        <v>1</v>
      </c>
      <c r="K160" s="8">
        <f t="shared" si="13"/>
        <v>85.13</v>
      </c>
    </row>
    <row r="161" spans="2:11" ht="16.5" x14ac:dyDescent="0.25">
      <c r="B161" s="4">
        <f t="shared" si="14"/>
        <v>144</v>
      </c>
      <c r="C161" s="21" t="s">
        <v>138</v>
      </c>
      <c r="D161" s="19" t="s">
        <v>11</v>
      </c>
      <c r="E161" s="7">
        <v>26.09</v>
      </c>
      <c r="F161" s="80"/>
      <c r="G161" s="8">
        <f t="shared" si="10"/>
        <v>0</v>
      </c>
      <c r="H161" s="80">
        <v>1</v>
      </c>
      <c r="I161" s="8">
        <f t="shared" si="11"/>
        <v>26.09</v>
      </c>
      <c r="J161" s="8">
        <f t="shared" si="12"/>
        <v>1</v>
      </c>
      <c r="K161" s="8">
        <f t="shared" si="13"/>
        <v>26.09</v>
      </c>
    </row>
    <row r="162" spans="2:11" ht="16.5" x14ac:dyDescent="0.25">
      <c r="B162" s="4">
        <f t="shared" si="14"/>
        <v>145</v>
      </c>
      <c r="C162" s="21" t="s">
        <v>139</v>
      </c>
      <c r="D162" s="19" t="s">
        <v>11</v>
      </c>
      <c r="E162" s="7">
        <v>105.22</v>
      </c>
      <c r="F162" s="80">
        <v>4</v>
      </c>
      <c r="G162" s="8">
        <f t="shared" si="10"/>
        <v>420.88</v>
      </c>
      <c r="H162" s="80">
        <v>1</v>
      </c>
      <c r="I162" s="8">
        <f t="shared" si="11"/>
        <v>105.22</v>
      </c>
      <c r="J162" s="8">
        <f t="shared" si="12"/>
        <v>5</v>
      </c>
      <c r="K162" s="8">
        <f t="shared" si="13"/>
        <v>526.1</v>
      </c>
    </row>
    <row r="163" spans="2:11" ht="16.5" x14ac:dyDescent="0.25">
      <c r="B163" s="4">
        <f t="shared" si="14"/>
        <v>146</v>
      </c>
      <c r="C163" s="21" t="s">
        <v>140</v>
      </c>
      <c r="D163" s="19" t="s">
        <v>11</v>
      </c>
      <c r="E163" s="7">
        <v>28.61</v>
      </c>
      <c r="F163" s="80"/>
      <c r="G163" s="8">
        <f t="shared" si="10"/>
        <v>0</v>
      </c>
      <c r="H163" s="80">
        <v>1</v>
      </c>
      <c r="I163" s="8">
        <f t="shared" si="11"/>
        <v>28.61</v>
      </c>
      <c r="J163" s="8">
        <f t="shared" si="12"/>
        <v>1</v>
      </c>
      <c r="K163" s="8">
        <f t="shared" si="13"/>
        <v>28.61</v>
      </c>
    </row>
    <row r="164" spans="2:11" ht="16.5" x14ac:dyDescent="0.25">
      <c r="B164" s="4">
        <f t="shared" si="14"/>
        <v>147</v>
      </c>
      <c r="C164" s="9" t="s">
        <v>141</v>
      </c>
      <c r="D164" s="19" t="s">
        <v>96</v>
      </c>
      <c r="E164" s="7">
        <v>391.99</v>
      </c>
      <c r="F164" s="18">
        <v>1</v>
      </c>
      <c r="G164" s="8">
        <f t="shared" si="10"/>
        <v>391.99</v>
      </c>
      <c r="H164" s="18">
        <v>6.5</v>
      </c>
      <c r="I164" s="8">
        <f t="shared" si="11"/>
        <v>2547.94</v>
      </c>
      <c r="J164" s="8">
        <f t="shared" si="12"/>
        <v>7.5</v>
      </c>
      <c r="K164" s="8">
        <f t="shared" si="13"/>
        <v>2939.93</v>
      </c>
    </row>
    <row r="165" spans="2:11" ht="16.5" x14ac:dyDescent="0.25">
      <c r="B165" s="4">
        <f t="shared" si="14"/>
        <v>148</v>
      </c>
      <c r="C165" s="9" t="s">
        <v>142</v>
      </c>
      <c r="D165" s="19" t="s">
        <v>96</v>
      </c>
      <c r="E165" s="7">
        <v>443.89</v>
      </c>
      <c r="F165" s="18">
        <v>18</v>
      </c>
      <c r="G165" s="8">
        <f t="shared" si="10"/>
        <v>7990.02</v>
      </c>
      <c r="H165" s="18"/>
      <c r="I165" s="8">
        <f t="shared" si="11"/>
        <v>0</v>
      </c>
      <c r="J165" s="8">
        <f t="shared" si="12"/>
        <v>18</v>
      </c>
      <c r="K165" s="8">
        <f t="shared" si="13"/>
        <v>7990.02</v>
      </c>
    </row>
    <row r="166" spans="2:11" ht="16.5" x14ac:dyDescent="0.25">
      <c r="B166" s="4">
        <f t="shared" si="14"/>
        <v>149</v>
      </c>
      <c r="C166" s="9" t="s">
        <v>143</v>
      </c>
      <c r="D166" s="19" t="s">
        <v>96</v>
      </c>
      <c r="E166" s="7">
        <v>441.04</v>
      </c>
      <c r="F166" s="18">
        <v>54</v>
      </c>
      <c r="G166" s="8">
        <f t="shared" si="10"/>
        <v>23816.16</v>
      </c>
      <c r="H166" s="18"/>
      <c r="I166" s="8">
        <f t="shared" si="11"/>
        <v>0</v>
      </c>
      <c r="J166" s="8">
        <f t="shared" si="12"/>
        <v>54</v>
      </c>
      <c r="K166" s="8">
        <f t="shared" si="13"/>
        <v>23816.16</v>
      </c>
    </row>
    <row r="167" spans="2:11" ht="16.5" x14ac:dyDescent="0.25">
      <c r="B167" s="4">
        <f t="shared" si="14"/>
        <v>150</v>
      </c>
      <c r="C167" s="9" t="s">
        <v>144</v>
      </c>
      <c r="D167" s="19" t="s">
        <v>96</v>
      </c>
      <c r="E167" s="7">
        <v>423.79</v>
      </c>
      <c r="F167" s="18"/>
      <c r="G167" s="8">
        <f t="shared" si="10"/>
        <v>0</v>
      </c>
      <c r="H167" s="18">
        <v>19.5</v>
      </c>
      <c r="I167" s="8">
        <f t="shared" si="11"/>
        <v>8263.91</v>
      </c>
      <c r="J167" s="8">
        <f t="shared" si="12"/>
        <v>19.5</v>
      </c>
      <c r="K167" s="8">
        <f t="shared" si="13"/>
        <v>8263.91</v>
      </c>
    </row>
    <row r="168" spans="2:11" ht="16.5" x14ac:dyDescent="0.25">
      <c r="B168" s="4">
        <f t="shared" si="14"/>
        <v>151</v>
      </c>
      <c r="C168" s="9" t="s">
        <v>145</v>
      </c>
      <c r="D168" s="19" t="s">
        <v>96</v>
      </c>
      <c r="E168" s="7">
        <v>413.83</v>
      </c>
      <c r="F168" s="18">
        <v>6</v>
      </c>
      <c r="G168" s="8">
        <f t="shared" si="10"/>
        <v>2482.98</v>
      </c>
      <c r="H168" s="18"/>
      <c r="I168" s="8">
        <f t="shared" si="11"/>
        <v>0</v>
      </c>
      <c r="J168" s="8">
        <f t="shared" si="12"/>
        <v>6</v>
      </c>
      <c r="K168" s="8">
        <f t="shared" si="13"/>
        <v>2482.98</v>
      </c>
    </row>
    <row r="169" spans="2:11" ht="32.1" customHeight="1" x14ac:dyDescent="0.25">
      <c r="B169" s="4">
        <f t="shared" si="14"/>
        <v>152</v>
      </c>
      <c r="C169" s="22" t="s">
        <v>189</v>
      </c>
      <c r="D169" s="6" t="s">
        <v>11</v>
      </c>
      <c r="E169" s="7">
        <v>22.48</v>
      </c>
      <c r="F169" s="80">
        <v>35</v>
      </c>
      <c r="G169" s="8">
        <f t="shared" si="10"/>
        <v>786.8</v>
      </c>
      <c r="H169" s="80">
        <v>3</v>
      </c>
      <c r="I169" s="8">
        <f t="shared" si="11"/>
        <v>67.44</v>
      </c>
      <c r="J169" s="8">
        <f t="shared" si="12"/>
        <v>38</v>
      </c>
      <c r="K169" s="8">
        <f t="shared" si="13"/>
        <v>854.24</v>
      </c>
    </row>
    <row r="170" spans="2:11" ht="16.5" x14ac:dyDescent="0.25">
      <c r="B170" s="4">
        <f t="shared" si="14"/>
        <v>153</v>
      </c>
      <c r="C170" s="22" t="s">
        <v>190</v>
      </c>
      <c r="D170" s="6" t="s">
        <v>11</v>
      </c>
      <c r="E170" s="7">
        <v>40.46</v>
      </c>
      <c r="F170" s="80">
        <v>1</v>
      </c>
      <c r="G170" s="8">
        <f t="shared" si="10"/>
        <v>40.46</v>
      </c>
      <c r="H170" s="80">
        <v>3</v>
      </c>
      <c r="I170" s="8">
        <f t="shared" si="11"/>
        <v>121.38</v>
      </c>
      <c r="J170" s="8">
        <f t="shared" si="12"/>
        <v>4</v>
      </c>
      <c r="K170" s="8">
        <f t="shared" si="13"/>
        <v>161.84</v>
      </c>
    </row>
    <row r="171" spans="2:11" ht="16.5" x14ac:dyDescent="0.25">
      <c r="B171" s="4">
        <f t="shared" si="14"/>
        <v>154</v>
      </c>
      <c r="C171" s="22" t="s">
        <v>146</v>
      </c>
      <c r="D171" s="6" t="s">
        <v>11</v>
      </c>
      <c r="E171" s="7">
        <v>41.39</v>
      </c>
      <c r="F171" s="80">
        <v>2</v>
      </c>
      <c r="G171" s="8">
        <f t="shared" si="10"/>
        <v>82.78</v>
      </c>
      <c r="H171" s="80">
        <v>2</v>
      </c>
      <c r="I171" s="8">
        <f t="shared" si="11"/>
        <v>82.78</v>
      </c>
      <c r="J171" s="8">
        <f t="shared" si="12"/>
        <v>4</v>
      </c>
      <c r="K171" s="8">
        <f t="shared" si="13"/>
        <v>165.56</v>
      </c>
    </row>
    <row r="172" spans="2:11" ht="16.5" x14ac:dyDescent="0.25">
      <c r="B172" s="4">
        <f t="shared" si="14"/>
        <v>155</v>
      </c>
      <c r="C172" s="9" t="s">
        <v>147</v>
      </c>
      <c r="D172" s="6" t="s">
        <v>11</v>
      </c>
      <c r="E172" s="7">
        <v>15.32</v>
      </c>
      <c r="F172" s="80">
        <v>13</v>
      </c>
      <c r="G172" s="8">
        <f t="shared" si="10"/>
        <v>199.16</v>
      </c>
      <c r="H172" s="80"/>
      <c r="I172" s="8">
        <f t="shared" si="11"/>
        <v>0</v>
      </c>
      <c r="J172" s="8">
        <f t="shared" si="12"/>
        <v>13</v>
      </c>
      <c r="K172" s="8">
        <f t="shared" si="13"/>
        <v>199.16</v>
      </c>
    </row>
    <row r="173" spans="2:11" ht="32.1" customHeight="1" x14ac:dyDescent="0.25">
      <c r="B173" s="4">
        <f t="shared" si="14"/>
        <v>156</v>
      </c>
      <c r="C173" s="9" t="s">
        <v>148</v>
      </c>
      <c r="D173" s="6" t="s">
        <v>11</v>
      </c>
      <c r="E173" s="7">
        <v>79.069999999999993</v>
      </c>
      <c r="F173" s="80">
        <v>13</v>
      </c>
      <c r="G173" s="8">
        <f t="shared" si="10"/>
        <v>1027.9100000000001</v>
      </c>
      <c r="H173" s="80"/>
      <c r="I173" s="8">
        <f t="shared" si="11"/>
        <v>0</v>
      </c>
      <c r="J173" s="8">
        <f t="shared" si="12"/>
        <v>13</v>
      </c>
      <c r="K173" s="8">
        <f t="shared" si="13"/>
        <v>1027.9100000000001</v>
      </c>
    </row>
    <row r="174" spans="2:11" ht="16.5" x14ac:dyDescent="0.25">
      <c r="B174" s="4">
        <f t="shared" si="14"/>
        <v>157</v>
      </c>
      <c r="C174" s="9" t="s">
        <v>149</v>
      </c>
      <c r="D174" s="6" t="s">
        <v>11</v>
      </c>
      <c r="E174" s="7">
        <v>19.91</v>
      </c>
      <c r="F174" s="80">
        <v>110</v>
      </c>
      <c r="G174" s="8">
        <f t="shared" si="10"/>
        <v>2190.1</v>
      </c>
      <c r="H174" s="80"/>
      <c r="I174" s="8">
        <f t="shared" si="11"/>
        <v>0</v>
      </c>
      <c r="J174" s="8">
        <f t="shared" si="12"/>
        <v>110</v>
      </c>
      <c r="K174" s="8">
        <f t="shared" si="13"/>
        <v>2190.1</v>
      </c>
    </row>
    <row r="175" spans="2:11" ht="33" x14ac:dyDescent="0.25">
      <c r="B175" s="4">
        <f t="shared" si="14"/>
        <v>158</v>
      </c>
      <c r="C175" s="9" t="s">
        <v>192</v>
      </c>
      <c r="D175" s="6" t="s">
        <v>11</v>
      </c>
      <c r="E175" s="7">
        <v>33.25</v>
      </c>
      <c r="F175" s="80">
        <v>80</v>
      </c>
      <c r="G175" s="8">
        <f t="shared" si="10"/>
        <v>2660</v>
      </c>
      <c r="H175" s="80"/>
      <c r="I175" s="8">
        <f t="shared" si="11"/>
        <v>0</v>
      </c>
      <c r="J175" s="8">
        <f t="shared" si="12"/>
        <v>80</v>
      </c>
      <c r="K175" s="8">
        <f t="shared" si="13"/>
        <v>2660</v>
      </c>
    </row>
    <row r="176" spans="2:11" ht="45" customHeight="1" x14ac:dyDescent="0.25">
      <c r="B176" s="4">
        <f t="shared" si="14"/>
        <v>159</v>
      </c>
      <c r="C176" s="23" t="s">
        <v>193</v>
      </c>
      <c r="D176" s="6" t="s">
        <v>11</v>
      </c>
      <c r="E176" s="7">
        <v>34.409999999999997</v>
      </c>
      <c r="F176" s="80">
        <v>9</v>
      </c>
      <c r="G176" s="8">
        <f t="shared" si="10"/>
        <v>309.69</v>
      </c>
      <c r="H176" s="80"/>
      <c r="I176" s="8">
        <f t="shared" si="11"/>
        <v>0</v>
      </c>
      <c r="J176" s="8">
        <f t="shared" si="12"/>
        <v>9</v>
      </c>
      <c r="K176" s="8">
        <f t="shared" si="13"/>
        <v>309.69</v>
      </c>
    </row>
    <row r="177" spans="2:11" ht="49.5" x14ac:dyDescent="0.25">
      <c r="B177" s="4">
        <f t="shared" si="14"/>
        <v>160</v>
      </c>
      <c r="C177" s="9" t="s">
        <v>194</v>
      </c>
      <c r="D177" s="6" t="s">
        <v>11</v>
      </c>
      <c r="E177" s="7">
        <v>14.75</v>
      </c>
      <c r="F177" s="80">
        <v>80</v>
      </c>
      <c r="G177" s="8">
        <f t="shared" si="10"/>
        <v>1180</v>
      </c>
      <c r="H177" s="80"/>
      <c r="I177" s="8">
        <f t="shared" si="11"/>
        <v>0</v>
      </c>
      <c r="J177" s="8">
        <f t="shared" si="12"/>
        <v>80</v>
      </c>
      <c r="K177" s="8">
        <f t="shared" si="13"/>
        <v>1180</v>
      </c>
    </row>
    <row r="178" spans="2:11" ht="16.5" x14ac:dyDescent="0.25">
      <c r="B178" s="4">
        <f t="shared" si="14"/>
        <v>161</v>
      </c>
      <c r="C178" s="9" t="s">
        <v>191</v>
      </c>
      <c r="D178" s="6" t="s">
        <v>11</v>
      </c>
      <c r="E178" s="7">
        <v>0.61</v>
      </c>
      <c r="F178" s="80">
        <v>80</v>
      </c>
      <c r="G178" s="8">
        <f t="shared" si="10"/>
        <v>48.8</v>
      </c>
      <c r="H178" s="80"/>
      <c r="I178" s="8">
        <f t="shared" si="11"/>
        <v>0</v>
      </c>
      <c r="J178" s="8">
        <f t="shared" si="12"/>
        <v>80</v>
      </c>
      <c r="K178" s="8">
        <f t="shared" si="13"/>
        <v>48.8</v>
      </c>
    </row>
    <row r="179" spans="2:11" ht="16.5" x14ac:dyDescent="0.25">
      <c r="B179" s="4">
        <f t="shared" si="14"/>
        <v>162</v>
      </c>
      <c r="C179" s="9" t="s">
        <v>195</v>
      </c>
      <c r="D179" s="6" t="s">
        <v>11</v>
      </c>
      <c r="E179" s="7">
        <v>1.1100000000000001</v>
      </c>
      <c r="F179" s="80">
        <v>975</v>
      </c>
      <c r="G179" s="8">
        <f>+ROUND(F179*$E179,2)</f>
        <v>1082.25</v>
      </c>
      <c r="H179" s="80">
        <v>100</v>
      </c>
      <c r="I179" s="8">
        <f>+ROUND(H179*$E179,2)</f>
        <v>111</v>
      </c>
      <c r="J179" s="8">
        <f>F179+H179</f>
        <v>1075</v>
      </c>
      <c r="K179" s="8">
        <f>+ROUND(J179*$E179,2)</f>
        <v>1193.25</v>
      </c>
    </row>
    <row r="180" spans="2:11" ht="33" x14ac:dyDescent="0.25">
      <c r="B180" s="4">
        <f t="shared" si="14"/>
        <v>163</v>
      </c>
      <c r="C180" s="9" t="s">
        <v>150</v>
      </c>
      <c r="D180" s="6" t="s">
        <v>11</v>
      </c>
      <c r="E180" s="7">
        <v>7.57</v>
      </c>
      <c r="F180" s="80">
        <v>80</v>
      </c>
      <c r="G180" s="8">
        <f>+ROUND(F180*$E180,2)</f>
        <v>605.6</v>
      </c>
      <c r="H180" s="80"/>
      <c r="I180" s="8">
        <f>+ROUND(H180*$E180,2)</f>
        <v>0</v>
      </c>
      <c r="J180" s="8">
        <f>F180+H180</f>
        <v>80</v>
      </c>
      <c r="K180" s="8">
        <f>+ROUND(J180*$E180,2)</f>
        <v>605.6</v>
      </c>
    </row>
    <row r="181" spans="2:11" ht="16.5" x14ac:dyDescent="0.25">
      <c r="B181" s="4">
        <f>B180+1</f>
        <v>164</v>
      </c>
      <c r="C181" s="9" t="s">
        <v>209</v>
      </c>
      <c r="D181" s="6" t="s">
        <v>11</v>
      </c>
      <c r="E181" s="7">
        <v>40.47</v>
      </c>
      <c r="F181" s="80">
        <v>80</v>
      </c>
      <c r="G181" s="8">
        <f>+ROUND(F181*$E181,2)</f>
        <v>3237.6</v>
      </c>
      <c r="H181" s="80"/>
      <c r="I181" s="8">
        <f>+ROUND(H181*$E181,2)</f>
        <v>0</v>
      </c>
      <c r="J181" s="8">
        <f>F181+H181</f>
        <v>80</v>
      </c>
      <c r="K181" s="8">
        <f>+ROUND(J181*$E181,2)</f>
        <v>3237.6</v>
      </c>
    </row>
    <row r="182" spans="2:11" s="115" customFormat="1" ht="18" x14ac:dyDescent="0.25">
      <c r="B182" s="85" t="s">
        <v>94</v>
      </c>
      <c r="C182" s="304" t="s">
        <v>151</v>
      </c>
      <c r="D182" s="305"/>
      <c r="E182" s="116"/>
      <c r="F182" s="288">
        <f>SUM(G$115:G$181)</f>
        <v>88533.440000000031</v>
      </c>
      <c r="G182" s="289"/>
      <c r="H182" s="288">
        <f>SUM(I$115:I$181)</f>
        <v>26000.880000000001</v>
      </c>
      <c r="I182" s="289"/>
      <c r="J182" s="288">
        <f>SUM(K$115:K$181)</f>
        <v>114534.32000000005</v>
      </c>
      <c r="K182" s="289"/>
    </row>
    <row r="183" spans="2:11" ht="9.75" customHeight="1" x14ac:dyDescent="0.25"/>
    <row r="184" spans="2:11" s="115" customFormat="1" ht="18" x14ac:dyDescent="0.25">
      <c r="B184" s="111" t="s">
        <v>152</v>
      </c>
      <c r="C184" s="112" t="s">
        <v>153</v>
      </c>
      <c r="D184" s="113"/>
      <c r="E184" s="113"/>
      <c r="F184" s="113"/>
      <c r="G184" s="113"/>
      <c r="H184" s="113"/>
      <c r="I184" s="113"/>
      <c r="J184" s="113"/>
      <c r="K184" s="114"/>
    </row>
    <row r="185" spans="2:11" ht="16.5" x14ac:dyDescent="0.25">
      <c r="B185" s="4">
        <f>B181+1</f>
        <v>165</v>
      </c>
      <c r="C185" s="9" t="s">
        <v>154</v>
      </c>
      <c r="D185" s="19" t="s">
        <v>11</v>
      </c>
      <c r="E185" s="7">
        <v>29.42</v>
      </c>
      <c r="F185" s="80">
        <v>314</v>
      </c>
      <c r="G185" s="8">
        <f>+ROUND(F185*$E185,2)</f>
        <v>9237.8799999999992</v>
      </c>
      <c r="H185" s="18">
        <v>98</v>
      </c>
      <c r="I185" s="8">
        <f>+ROUND(H185*$E185,2)</f>
        <v>2883.16</v>
      </c>
      <c r="J185" s="8">
        <f>F185+H185</f>
        <v>412</v>
      </c>
      <c r="K185" s="8">
        <f>+ROUND(J185*$E185,2)</f>
        <v>12121.04</v>
      </c>
    </row>
    <row r="186" spans="2:11" ht="16.5" x14ac:dyDescent="0.25">
      <c r="B186" s="4">
        <f>B185+1</f>
        <v>166</v>
      </c>
      <c r="C186" s="9" t="s">
        <v>155</v>
      </c>
      <c r="D186" s="19" t="s">
        <v>11</v>
      </c>
      <c r="E186" s="7">
        <v>37.380000000000003</v>
      </c>
      <c r="F186" s="80">
        <v>8</v>
      </c>
      <c r="G186" s="8">
        <f>+ROUND(F186*$E186,2)</f>
        <v>299.04000000000002</v>
      </c>
      <c r="H186" s="18">
        <v>2</v>
      </c>
      <c r="I186" s="8">
        <f>+ROUND(H186*$E186,2)</f>
        <v>74.760000000000005</v>
      </c>
      <c r="J186" s="8">
        <f>F186+H186</f>
        <v>10</v>
      </c>
      <c r="K186" s="8">
        <f>+ROUND(J186*$E186,2)</f>
        <v>373.8</v>
      </c>
    </row>
    <row r="187" spans="2:11" ht="33" x14ac:dyDescent="0.25">
      <c r="B187" s="4">
        <f>B186+1</f>
        <v>167</v>
      </c>
      <c r="C187" s="26" t="s">
        <v>156</v>
      </c>
      <c r="D187" s="27" t="s">
        <v>11</v>
      </c>
      <c r="E187" s="45"/>
      <c r="F187" s="330">
        <v>4133.5</v>
      </c>
      <c r="G187" s="331"/>
      <c r="H187" s="330">
        <v>1165.8599999999999</v>
      </c>
      <c r="I187" s="331"/>
      <c r="J187" s="330">
        <f>F187+H187</f>
        <v>5299.36</v>
      </c>
      <c r="K187" s="331"/>
    </row>
    <row r="188" spans="2:11" ht="18" x14ac:dyDescent="0.25">
      <c r="B188" s="4">
        <f>B187+1</f>
        <v>168</v>
      </c>
      <c r="C188" s="26" t="s">
        <v>157</v>
      </c>
      <c r="D188" s="27" t="s">
        <v>11</v>
      </c>
      <c r="E188" s="45"/>
      <c r="F188" s="330">
        <v>2283</v>
      </c>
      <c r="G188" s="331"/>
      <c r="H188" s="330">
        <v>887.83</v>
      </c>
      <c r="I188" s="331"/>
      <c r="J188" s="330">
        <f>F188+H188</f>
        <v>3170.83</v>
      </c>
      <c r="K188" s="331"/>
    </row>
    <row r="189" spans="2:11" s="115" customFormat="1" ht="18" x14ac:dyDescent="0.25">
      <c r="B189" s="85" t="s">
        <v>152</v>
      </c>
      <c r="C189" s="304" t="s">
        <v>158</v>
      </c>
      <c r="D189" s="305"/>
      <c r="E189" s="117"/>
      <c r="F189" s="290">
        <f>G$185+G$186+F$187+F$188</f>
        <v>15953.42</v>
      </c>
      <c r="G189" s="291"/>
      <c r="H189" s="290">
        <f>I$185+I$186+H$187+H$188</f>
        <v>5011.6099999999997</v>
      </c>
      <c r="I189" s="291"/>
      <c r="J189" s="290">
        <f>K$185+K$186+J$187+J$188</f>
        <v>20965.03</v>
      </c>
      <c r="K189" s="291"/>
    </row>
    <row r="190" spans="2:11" ht="10.5" customHeight="1" x14ac:dyDescent="0.25">
      <c r="F190" s="46"/>
      <c r="G190" s="46"/>
      <c r="H190" s="46"/>
      <c r="I190" s="46"/>
      <c r="J190" s="46"/>
      <c r="K190" s="46"/>
    </row>
    <row r="191" spans="2:11" s="115" customFormat="1" ht="18" x14ac:dyDescent="0.25">
      <c r="B191" s="85" t="s">
        <v>159</v>
      </c>
      <c r="C191" s="304" t="s">
        <v>160</v>
      </c>
      <c r="D191" s="305"/>
      <c r="E191" s="117"/>
      <c r="F191" s="290">
        <f>+F$112+F$182</f>
        <v>432035.9</v>
      </c>
      <c r="G191" s="291"/>
      <c r="H191" s="290">
        <f>+H$112+H$182</f>
        <v>118519.68999999999</v>
      </c>
      <c r="I191" s="291"/>
      <c r="J191" s="290">
        <f>ROUND((J$112+J$182),2)</f>
        <v>550555.59</v>
      </c>
      <c r="K191" s="291"/>
    </row>
    <row r="192" spans="2:11" s="115" customFormat="1" ht="18" x14ac:dyDescent="0.25">
      <c r="B192" s="85" t="s">
        <v>161</v>
      </c>
      <c r="C192" s="304" t="s">
        <v>162</v>
      </c>
      <c r="D192" s="305"/>
      <c r="E192" s="117"/>
      <c r="F192" s="290">
        <f>+F$189</f>
        <v>15953.42</v>
      </c>
      <c r="G192" s="291"/>
      <c r="H192" s="290">
        <f>+H$189</f>
        <v>5011.6099999999997</v>
      </c>
      <c r="I192" s="291"/>
      <c r="J192" s="290">
        <f>ROUND(J$189,2)</f>
        <v>20965.03</v>
      </c>
      <c r="K192" s="291"/>
    </row>
    <row r="193" spans="2:11" ht="10.5" customHeight="1" x14ac:dyDescent="0.25">
      <c r="B193" s="41"/>
    </row>
    <row r="194" spans="2:11" s="115" customFormat="1" ht="18" x14ac:dyDescent="0.25">
      <c r="B194" s="118" t="s">
        <v>163</v>
      </c>
      <c r="C194" s="309" t="s">
        <v>164</v>
      </c>
      <c r="D194" s="310"/>
      <c r="E194" s="119"/>
      <c r="F194" s="311">
        <f>+F$192+F$191</f>
        <v>447989.32</v>
      </c>
      <c r="G194" s="312"/>
      <c r="H194" s="311">
        <f>+H$192+H$191</f>
        <v>123531.29999999999</v>
      </c>
      <c r="I194" s="312"/>
      <c r="J194" s="311">
        <f>ROUND((J$192+J$191),2)</f>
        <v>571520.62</v>
      </c>
      <c r="K194" s="312"/>
    </row>
    <row r="195" spans="2:11" s="126" customFormat="1" ht="18" x14ac:dyDescent="0.25">
      <c r="B195" s="127"/>
      <c r="C195" s="128"/>
      <c r="D195" s="128"/>
      <c r="E195" s="128"/>
      <c r="F195" s="129"/>
      <c r="G195" s="128"/>
      <c r="H195" s="129"/>
      <c r="I195" s="128"/>
      <c r="J195" s="129"/>
      <c r="K195" s="128"/>
    </row>
    <row r="196" spans="2:11" s="115" customFormat="1" ht="48" customHeight="1" x14ac:dyDescent="0.25">
      <c r="B196" s="265" t="s">
        <v>171</v>
      </c>
      <c r="C196" s="301"/>
      <c r="D196" s="301"/>
      <c r="E196" s="120"/>
      <c r="F196" s="288">
        <v>20</v>
      </c>
      <c r="G196" s="289"/>
      <c r="H196" s="288">
        <v>10</v>
      </c>
      <c r="I196" s="289"/>
      <c r="J196" s="302"/>
      <c r="K196" s="303"/>
    </row>
    <row r="197" spans="2:11" s="115" customFormat="1" ht="48" customHeight="1" x14ac:dyDescent="0.25">
      <c r="B197" s="265" t="s">
        <v>172</v>
      </c>
      <c r="C197" s="301"/>
      <c r="D197" s="301"/>
      <c r="E197" s="120"/>
      <c r="F197" s="288">
        <v>0</v>
      </c>
      <c r="G197" s="289"/>
      <c r="H197" s="288">
        <v>5</v>
      </c>
      <c r="I197" s="289"/>
      <c r="J197" s="302"/>
      <c r="K197" s="303"/>
    </row>
    <row r="198" spans="2:11" s="115" customFormat="1" ht="48" customHeight="1" x14ac:dyDescent="0.25">
      <c r="B198" s="265" t="s">
        <v>245</v>
      </c>
      <c r="C198" s="301"/>
      <c r="D198" s="301"/>
      <c r="E198" s="120"/>
      <c r="F198" s="288">
        <f>+ROUND((F$196/600+F$197/200),2)</f>
        <v>0.03</v>
      </c>
      <c r="G198" s="289"/>
      <c r="H198" s="288">
        <f>+ROUND((H$196/600+H$197/200),2)</f>
        <v>0.04</v>
      </c>
      <c r="I198" s="289"/>
      <c r="J198" s="302"/>
      <c r="K198" s="303"/>
    </row>
    <row r="199" spans="2:11" s="126" customFormat="1" ht="18" x14ac:dyDescent="0.25">
      <c r="B199" s="123"/>
      <c r="C199" s="130"/>
      <c r="D199" s="130"/>
      <c r="E199" s="130"/>
      <c r="F199" s="131"/>
      <c r="G199" s="130"/>
      <c r="H199" s="131"/>
      <c r="I199" s="130"/>
      <c r="J199" s="131"/>
      <c r="K199" s="130"/>
    </row>
    <row r="200" spans="2:11" s="87" customFormat="1" x14ac:dyDescent="0.25">
      <c r="B200" s="298" t="s">
        <v>174</v>
      </c>
      <c r="C200" s="299"/>
      <c r="D200" s="299"/>
      <c r="E200" s="299"/>
      <c r="F200" s="299"/>
      <c r="G200" s="299"/>
      <c r="H200" s="299"/>
      <c r="I200" s="300"/>
    </row>
    <row r="201" spans="2:11" s="87" customFormat="1" ht="30.75" customHeight="1" x14ac:dyDescent="0.25">
      <c r="B201" s="285" t="s">
        <v>175</v>
      </c>
      <c r="C201" s="286"/>
      <c r="D201" s="286"/>
      <c r="E201" s="286"/>
      <c r="F201" s="286"/>
      <c r="G201" s="286"/>
      <c r="H201" s="286"/>
      <c r="I201" s="287"/>
    </row>
    <row r="202" spans="2:11" s="87" customFormat="1" ht="30.75" customHeight="1" x14ac:dyDescent="0.25">
      <c r="B202" s="285" t="s">
        <v>176</v>
      </c>
      <c r="C202" s="286"/>
      <c r="D202" s="286"/>
      <c r="E202" s="286"/>
      <c r="F202" s="286"/>
      <c r="G202" s="286"/>
      <c r="H202" s="286"/>
      <c r="I202" s="287"/>
    </row>
    <row r="203" spans="2:11" s="87" customFormat="1" ht="30.75" customHeight="1" x14ac:dyDescent="0.25">
      <c r="B203" s="285" t="s">
        <v>177</v>
      </c>
      <c r="C203" s="286"/>
      <c r="D203" s="286"/>
      <c r="E203" s="286"/>
      <c r="F203" s="286"/>
      <c r="G203" s="286"/>
      <c r="H203" s="286"/>
      <c r="I203" s="287"/>
    </row>
    <row r="204" spans="2:11" s="87" customFormat="1" ht="30.75" customHeight="1" x14ac:dyDescent="0.25">
      <c r="B204" s="285" t="s">
        <v>178</v>
      </c>
      <c r="C204" s="286"/>
      <c r="D204" s="286"/>
      <c r="E204" s="286"/>
      <c r="F204" s="286"/>
      <c r="G204" s="286"/>
      <c r="H204" s="286"/>
      <c r="I204" s="287"/>
    </row>
    <row r="205" spans="2:11" s="87" customFormat="1" ht="30.75" customHeight="1" x14ac:dyDescent="0.25">
      <c r="B205" s="285" t="s">
        <v>179</v>
      </c>
      <c r="C205" s="286"/>
      <c r="D205" s="286"/>
      <c r="E205" s="286"/>
      <c r="F205" s="286"/>
      <c r="G205" s="286"/>
      <c r="H205" s="286"/>
      <c r="I205" s="287"/>
    </row>
    <row r="206" spans="2:11" s="126" customFormat="1" ht="18" x14ac:dyDescent="0.25">
      <c r="B206" s="123"/>
      <c r="C206" s="130"/>
      <c r="D206" s="130"/>
      <c r="E206" s="130"/>
      <c r="F206" s="131"/>
      <c r="G206" s="130"/>
      <c r="H206" s="131"/>
      <c r="I206" s="130"/>
      <c r="J206" s="131"/>
      <c r="K206" s="130"/>
    </row>
    <row r="212" spans="2:11" s="87" customFormat="1" x14ac:dyDescent="0.25">
      <c r="B212" s="33"/>
      <c r="C212" s="33"/>
      <c r="D212" s="33"/>
      <c r="E212" s="314" t="s">
        <v>246</v>
      </c>
      <c r="F212" s="314"/>
      <c r="G212" s="314"/>
      <c r="H212" s="314"/>
      <c r="I212" s="314"/>
    </row>
    <row r="214" spans="2:11" s="126" customFormat="1" ht="18" x14ac:dyDescent="0.25">
      <c r="B214" s="123"/>
      <c r="C214" s="130"/>
      <c r="D214" s="130"/>
      <c r="E214" s="130"/>
      <c r="F214" s="131"/>
      <c r="G214" s="130"/>
      <c r="H214" s="131"/>
      <c r="I214" s="130"/>
      <c r="J214" s="131"/>
      <c r="K214" s="130"/>
    </row>
    <row r="215" spans="2:11" s="126" customFormat="1" ht="18" x14ac:dyDescent="0.25">
      <c r="B215" s="123"/>
      <c r="C215" s="130"/>
      <c r="D215" s="130"/>
      <c r="E215" s="130"/>
      <c r="F215" s="131"/>
      <c r="G215" s="130"/>
      <c r="H215" s="131"/>
      <c r="I215" s="130"/>
      <c r="J215" s="131"/>
      <c r="K215" s="130"/>
    </row>
    <row r="216" spans="2:11" s="115" customFormat="1" ht="18" x14ac:dyDescent="0.25">
      <c r="B216" s="74" t="s">
        <v>165</v>
      </c>
      <c r="C216" s="304" t="s">
        <v>166</v>
      </c>
      <c r="D216" s="305"/>
      <c r="E216" s="117"/>
      <c r="F216" s="306">
        <f>F$194*0.12</f>
        <v>53758.718399999998</v>
      </c>
      <c r="G216" s="313"/>
      <c r="H216" s="290">
        <f>H$194*0.12</f>
        <v>14823.755999999998</v>
      </c>
      <c r="I216" s="291"/>
      <c r="J216" s="290">
        <f>ROUND(J$194*0.12,2)</f>
        <v>68582.47</v>
      </c>
      <c r="K216" s="291"/>
    </row>
    <row r="217" spans="2:11" s="115" customFormat="1" ht="18" x14ac:dyDescent="0.25">
      <c r="B217" s="85" t="s">
        <v>167</v>
      </c>
      <c r="C217" s="304" t="s">
        <v>168</v>
      </c>
      <c r="D217" s="305"/>
      <c r="E217" s="117"/>
      <c r="F217" s="306">
        <f>+(F$194+F$216)*0.12</f>
        <v>60209.764607999998</v>
      </c>
      <c r="G217" s="313"/>
      <c r="H217" s="290">
        <f>+(H$194+H$216)*0.12</f>
        <v>16602.606719999996</v>
      </c>
      <c r="I217" s="291"/>
      <c r="J217" s="290">
        <f>+(J$194+J$216)*0.12</f>
        <v>76812.37079999999</v>
      </c>
      <c r="K217" s="291"/>
    </row>
    <row r="218" spans="2:11" ht="10.5" customHeight="1" x14ac:dyDescent="0.25">
      <c r="B218" s="41"/>
      <c r="F218" s="47"/>
      <c r="G218" s="47"/>
      <c r="H218" s="46"/>
      <c r="I218" s="46"/>
      <c r="J218" s="46"/>
      <c r="K218" s="46"/>
    </row>
    <row r="219" spans="2:11" s="115" customFormat="1" ht="18" x14ac:dyDescent="0.25">
      <c r="B219" s="85" t="s">
        <v>169</v>
      </c>
      <c r="C219" s="304" t="s">
        <v>170</v>
      </c>
      <c r="D219" s="305"/>
      <c r="E219" s="117"/>
      <c r="F219" s="306">
        <f>+F$194+F$216+F$217</f>
        <v>561957.80300800002</v>
      </c>
      <c r="G219" s="307"/>
      <c r="H219" s="290">
        <f>+H$194+H$216+H$217</f>
        <v>154957.66271999996</v>
      </c>
      <c r="I219" s="308"/>
      <c r="J219" s="290">
        <f>+J$194+J$216+J$217</f>
        <v>716915.4608</v>
      </c>
      <c r="K219" s="308"/>
    </row>
    <row r="220" spans="2:11" ht="10.5" customHeight="1" x14ac:dyDescent="0.25">
      <c r="J220" s="75"/>
      <c r="K220" s="75"/>
    </row>
    <row r="223" spans="2:11" x14ac:dyDescent="0.25">
      <c r="F223" s="55"/>
    </row>
  </sheetData>
  <mergeCells count="74">
    <mergeCell ref="B2:K2"/>
    <mergeCell ref="J4:K4"/>
    <mergeCell ref="B11:E11"/>
    <mergeCell ref="B12:B13"/>
    <mergeCell ref="B198:D198"/>
    <mergeCell ref="F198:G198"/>
    <mergeCell ref="H198:I198"/>
    <mergeCell ref="J198:K198"/>
    <mergeCell ref="E12:E13"/>
    <mergeCell ref="B196:D196"/>
    <mergeCell ref="F196:G196"/>
    <mergeCell ref="H196:I196"/>
    <mergeCell ref="J196:K196"/>
    <mergeCell ref="B197:D197"/>
    <mergeCell ref="F197:G197"/>
    <mergeCell ref="H197:I197"/>
    <mergeCell ref="J197:K197"/>
    <mergeCell ref="C217:D217"/>
    <mergeCell ref="F217:G217"/>
    <mergeCell ref="H217:I217"/>
    <mergeCell ref="J217:K217"/>
    <mergeCell ref="B203:I203"/>
    <mergeCell ref="B204:I204"/>
    <mergeCell ref="B205:I205"/>
    <mergeCell ref="C219:D219"/>
    <mergeCell ref="F219:G219"/>
    <mergeCell ref="H219:I219"/>
    <mergeCell ref="J219:K219"/>
    <mergeCell ref="C194:D194"/>
    <mergeCell ref="F194:G194"/>
    <mergeCell ref="H194:I194"/>
    <mergeCell ref="J194:K194"/>
    <mergeCell ref="C216:D216"/>
    <mergeCell ref="F216:G216"/>
    <mergeCell ref="H216:I216"/>
    <mergeCell ref="J216:K216"/>
    <mergeCell ref="E212:I212"/>
    <mergeCell ref="B200:I200"/>
    <mergeCell ref="B201:I201"/>
    <mergeCell ref="B202:I202"/>
    <mergeCell ref="C191:D191"/>
    <mergeCell ref="F191:G191"/>
    <mergeCell ref="H191:I191"/>
    <mergeCell ref="J191:K191"/>
    <mergeCell ref="C192:D192"/>
    <mergeCell ref="F192:G192"/>
    <mergeCell ref="H192:I192"/>
    <mergeCell ref="J192:K192"/>
    <mergeCell ref="F188:G188"/>
    <mergeCell ref="H188:I188"/>
    <mergeCell ref="J188:K188"/>
    <mergeCell ref="C189:D189"/>
    <mergeCell ref="F189:G189"/>
    <mergeCell ref="H189:I189"/>
    <mergeCell ref="J189:K189"/>
    <mergeCell ref="C182:D182"/>
    <mergeCell ref="F182:G182"/>
    <mergeCell ref="H182:I182"/>
    <mergeCell ref="J182:K182"/>
    <mergeCell ref="F187:G187"/>
    <mergeCell ref="H187:I187"/>
    <mergeCell ref="J187:K187"/>
    <mergeCell ref="C112:D112"/>
    <mergeCell ref="F112:G112"/>
    <mergeCell ref="H112:I112"/>
    <mergeCell ref="J112:K112"/>
    <mergeCell ref="F11:G11"/>
    <mergeCell ref="H11:I11"/>
    <mergeCell ref="J11:K11"/>
    <mergeCell ref="C12:C13"/>
    <mergeCell ref="D12:D13"/>
    <mergeCell ref="F12:G12"/>
    <mergeCell ref="H12:I12"/>
    <mergeCell ref="J12:K12"/>
  </mergeCells>
  <printOptions horizontalCentered="1"/>
  <pageMargins left="0.11811023622047245" right="0" top="0.74803149606299213" bottom="0.74803149606299213" header="0.31496062992125984" footer="0.31496062992125984"/>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31"/>
  <sheetViews>
    <sheetView showGridLines="0" topLeftCell="A187" zoomScaleNormal="100" workbookViewId="0">
      <selection activeCell="B200" sqref="B200:I205"/>
    </sheetView>
  </sheetViews>
  <sheetFormatPr baseColWidth="10" defaultRowHeight="15.75" x14ac:dyDescent="0.25"/>
  <cols>
    <col min="1" max="1" width="11.42578125" style="33"/>
    <col min="2" max="2" width="13.5703125" style="33" customWidth="1"/>
    <col min="3" max="3" width="74.42578125" style="33" customWidth="1"/>
    <col min="4" max="4" width="9.42578125" style="33" customWidth="1"/>
    <col min="5" max="5" width="13.42578125" style="33" customWidth="1"/>
    <col min="6" max="6" width="10.7109375" style="33" customWidth="1"/>
    <col min="7" max="7" width="10.140625" style="33" customWidth="1"/>
    <col min="8" max="8" width="10.42578125" style="33" customWidth="1"/>
    <col min="9" max="9" width="10.5703125" style="33" customWidth="1"/>
    <col min="10" max="10" width="10.42578125" style="33" customWidth="1"/>
    <col min="11" max="11" width="10.85546875" style="33" customWidth="1"/>
    <col min="12" max="197" width="11.42578125" style="33"/>
    <col min="198" max="198" width="5.7109375" style="33" customWidth="1"/>
    <col min="199" max="199" width="68.28515625" style="33" customWidth="1"/>
    <col min="200" max="200" width="10.5703125" style="33" customWidth="1"/>
    <col min="201" max="201" width="16.42578125" style="33" customWidth="1"/>
    <col min="202" max="203" width="19" style="33" customWidth="1"/>
    <col min="204" max="453" width="11.42578125" style="33"/>
    <col min="454" max="454" width="5.7109375" style="33" customWidth="1"/>
    <col min="455" max="455" width="68.28515625" style="33" customWidth="1"/>
    <col min="456" max="456" width="10.5703125" style="33" customWidth="1"/>
    <col min="457" max="457" width="16.42578125" style="33" customWidth="1"/>
    <col min="458" max="459" width="19" style="33" customWidth="1"/>
    <col min="460" max="709" width="11.42578125" style="33"/>
    <col min="710" max="710" width="5.7109375" style="33" customWidth="1"/>
    <col min="711" max="711" width="68.28515625" style="33" customWidth="1"/>
    <col min="712" max="712" width="10.5703125" style="33" customWidth="1"/>
    <col min="713" max="713" width="16.42578125" style="33" customWidth="1"/>
    <col min="714" max="715" width="19" style="33" customWidth="1"/>
    <col min="716" max="965" width="11.42578125" style="33"/>
    <col min="966" max="966" width="5.7109375" style="33" customWidth="1"/>
    <col min="967" max="967" width="68.28515625" style="33" customWidth="1"/>
    <col min="968" max="968" width="10.5703125" style="33" customWidth="1"/>
    <col min="969" max="969" width="16.42578125" style="33" customWidth="1"/>
    <col min="970" max="971" width="19" style="33" customWidth="1"/>
    <col min="972" max="1221" width="11.42578125" style="33"/>
    <col min="1222" max="1222" width="5.7109375" style="33" customWidth="1"/>
    <col min="1223" max="1223" width="68.28515625" style="33" customWidth="1"/>
    <col min="1224" max="1224" width="10.5703125" style="33" customWidth="1"/>
    <col min="1225" max="1225" width="16.42578125" style="33" customWidth="1"/>
    <col min="1226" max="1227" width="19" style="33" customWidth="1"/>
    <col min="1228" max="1477" width="11.42578125" style="33"/>
    <col min="1478" max="1478" width="5.7109375" style="33" customWidth="1"/>
    <col min="1479" max="1479" width="68.28515625" style="33" customWidth="1"/>
    <col min="1480" max="1480" width="10.5703125" style="33" customWidth="1"/>
    <col min="1481" max="1481" width="16.42578125" style="33" customWidth="1"/>
    <col min="1482" max="1483" width="19" style="33" customWidth="1"/>
    <col min="1484" max="1733" width="11.42578125" style="33"/>
    <col min="1734" max="1734" width="5.7109375" style="33" customWidth="1"/>
    <col min="1735" max="1735" width="68.28515625" style="33" customWidth="1"/>
    <col min="1736" max="1736" width="10.5703125" style="33" customWidth="1"/>
    <col min="1737" max="1737" width="16.42578125" style="33" customWidth="1"/>
    <col min="1738" max="1739" width="19" style="33" customWidth="1"/>
    <col min="1740" max="1989" width="11.42578125" style="33"/>
    <col min="1990" max="1990" width="5.7109375" style="33" customWidth="1"/>
    <col min="1991" max="1991" width="68.28515625" style="33" customWidth="1"/>
    <col min="1992" max="1992" width="10.5703125" style="33" customWidth="1"/>
    <col min="1993" max="1993" width="16.42578125" style="33" customWidth="1"/>
    <col min="1994" max="1995" width="19" style="33" customWidth="1"/>
    <col min="1996" max="2245" width="11.42578125" style="33"/>
    <col min="2246" max="2246" width="5.7109375" style="33" customWidth="1"/>
    <col min="2247" max="2247" width="68.28515625" style="33" customWidth="1"/>
    <col min="2248" max="2248" width="10.5703125" style="33" customWidth="1"/>
    <col min="2249" max="2249" width="16.42578125" style="33" customWidth="1"/>
    <col min="2250" max="2251" width="19" style="33" customWidth="1"/>
    <col min="2252" max="2501" width="11.42578125" style="33"/>
    <col min="2502" max="2502" width="5.7109375" style="33" customWidth="1"/>
    <col min="2503" max="2503" width="68.28515625" style="33" customWidth="1"/>
    <col min="2504" max="2504" width="10.5703125" style="33" customWidth="1"/>
    <col min="2505" max="2505" width="16.42578125" style="33" customWidth="1"/>
    <col min="2506" max="2507" width="19" style="33" customWidth="1"/>
    <col min="2508" max="2757" width="11.42578125" style="33"/>
    <col min="2758" max="2758" width="5.7109375" style="33" customWidth="1"/>
    <col min="2759" max="2759" width="68.28515625" style="33" customWidth="1"/>
    <col min="2760" max="2760" width="10.5703125" style="33" customWidth="1"/>
    <col min="2761" max="2761" width="16.42578125" style="33" customWidth="1"/>
    <col min="2762" max="2763" width="19" style="33" customWidth="1"/>
    <col min="2764" max="3013" width="11.42578125" style="33"/>
    <col min="3014" max="3014" width="5.7109375" style="33" customWidth="1"/>
    <col min="3015" max="3015" width="68.28515625" style="33" customWidth="1"/>
    <col min="3016" max="3016" width="10.5703125" style="33" customWidth="1"/>
    <col min="3017" max="3017" width="16.42578125" style="33" customWidth="1"/>
    <col min="3018" max="3019" width="19" style="33" customWidth="1"/>
    <col min="3020" max="3269" width="11.42578125" style="33"/>
    <col min="3270" max="3270" width="5.7109375" style="33" customWidth="1"/>
    <col min="3271" max="3271" width="68.28515625" style="33" customWidth="1"/>
    <col min="3272" max="3272" width="10.5703125" style="33" customWidth="1"/>
    <col min="3273" max="3273" width="16.42578125" style="33" customWidth="1"/>
    <col min="3274" max="3275" width="19" style="33" customWidth="1"/>
    <col min="3276" max="3525" width="11.42578125" style="33"/>
    <col min="3526" max="3526" width="5.7109375" style="33" customWidth="1"/>
    <col min="3527" max="3527" width="68.28515625" style="33" customWidth="1"/>
    <col min="3528" max="3528" width="10.5703125" style="33" customWidth="1"/>
    <col min="3529" max="3529" width="16.42578125" style="33" customWidth="1"/>
    <col min="3530" max="3531" width="19" style="33" customWidth="1"/>
    <col min="3532" max="3781" width="11.42578125" style="33"/>
    <col min="3782" max="3782" width="5.7109375" style="33" customWidth="1"/>
    <col min="3783" max="3783" width="68.28515625" style="33" customWidth="1"/>
    <col min="3784" max="3784" width="10.5703125" style="33" customWidth="1"/>
    <col min="3785" max="3785" width="16.42578125" style="33" customWidth="1"/>
    <col min="3786" max="3787" width="19" style="33" customWidth="1"/>
    <col min="3788" max="4037" width="11.42578125" style="33"/>
    <col min="4038" max="4038" width="5.7109375" style="33" customWidth="1"/>
    <col min="4039" max="4039" width="68.28515625" style="33" customWidth="1"/>
    <col min="4040" max="4040" width="10.5703125" style="33" customWidth="1"/>
    <col min="4041" max="4041" width="16.42578125" style="33" customWidth="1"/>
    <col min="4042" max="4043" width="19" style="33" customWidth="1"/>
    <col min="4044" max="4293" width="11.42578125" style="33"/>
    <col min="4294" max="4294" width="5.7109375" style="33" customWidth="1"/>
    <col min="4295" max="4295" width="68.28515625" style="33" customWidth="1"/>
    <col min="4296" max="4296" width="10.5703125" style="33" customWidth="1"/>
    <col min="4297" max="4297" width="16.42578125" style="33" customWidth="1"/>
    <col min="4298" max="4299" width="19" style="33" customWidth="1"/>
    <col min="4300" max="4549" width="11.42578125" style="33"/>
    <col min="4550" max="4550" width="5.7109375" style="33" customWidth="1"/>
    <col min="4551" max="4551" width="68.28515625" style="33" customWidth="1"/>
    <col min="4552" max="4552" width="10.5703125" style="33" customWidth="1"/>
    <col min="4553" max="4553" width="16.42578125" style="33" customWidth="1"/>
    <col min="4554" max="4555" width="19" style="33" customWidth="1"/>
    <col min="4556" max="4805" width="11.42578125" style="33"/>
    <col min="4806" max="4806" width="5.7109375" style="33" customWidth="1"/>
    <col min="4807" max="4807" width="68.28515625" style="33" customWidth="1"/>
    <col min="4808" max="4808" width="10.5703125" style="33" customWidth="1"/>
    <col min="4809" max="4809" width="16.42578125" style="33" customWidth="1"/>
    <col min="4810" max="4811" width="19" style="33" customWidth="1"/>
    <col min="4812" max="5061" width="11.42578125" style="33"/>
    <col min="5062" max="5062" width="5.7109375" style="33" customWidth="1"/>
    <col min="5063" max="5063" width="68.28515625" style="33" customWidth="1"/>
    <col min="5064" max="5064" width="10.5703125" style="33" customWidth="1"/>
    <col min="5065" max="5065" width="16.42578125" style="33" customWidth="1"/>
    <col min="5066" max="5067" width="19" style="33" customWidth="1"/>
    <col min="5068" max="5317" width="11.42578125" style="33"/>
    <col min="5318" max="5318" width="5.7109375" style="33" customWidth="1"/>
    <col min="5319" max="5319" width="68.28515625" style="33" customWidth="1"/>
    <col min="5320" max="5320" width="10.5703125" style="33" customWidth="1"/>
    <col min="5321" max="5321" width="16.42578125" style="33" customWidth="1"/>
    <col min="5322" max="5323" width="19" style="33" customWidth="1"/>
    <col min="5324" max="5573" width="11.42578125" style="33"/>
    <col min="5574" max="5574" width="5.7109375" style="33" customWidth="1"/>
    <col min="5575" max="5575" width="68.28515625" style="33" customWidth="1"/>
    <col min="5576" max="5576" width="10.5703125" style="33" customWidth="1"/>
    <col min="5577" max="5577" width="16.42578125" style="33" customWidth="1"/>
    <col min="5578" max="5579" width="19" style="33" customWidth="1"/>
    <col min="5580" max="5829" width="11.42578125" style="33"/>
    <col min="5830" max="5830" width="5.7109375" style="33" customWidth="1"/>
    <col min="5831" max="5831" width="68.28515625" style="33" customWidth="1"/>
    <col min="5832" max="5832" width="10.5703125" style="33" customWidth="1"/>
    <col min="5833" max="5833" width="16.42578125" style="33" customWidth="1"/>
    <col min="5834" max="5835" width="19" style="33" customWidth="1"/>
    <col min="5836" max="6085" width="11.42578125" style="33"/>
    <col min="6086" max="6086" width="5.7109375" style="33" customWidth="1"/>
    <col min="6087" max="6087" width="68.28515625" style="33" customWidth="1"/>
    <col min="6088" max="6088" width="10.5703125" style="33" customWidth="1"/>
    <col min="6089" max="6089" width="16.42578125" style="33" customWidth="1"/>
    <col min="6090" max="6091" width="19" style="33" customWidth="1"/>
    <col min="6092" max="6341" width="11.42578125" style="33"/>
    <col min="6342" max="6342" width="5.7109375" style="33" customWidth="1"/>
    <col min="6343" max="6343" width="68.28515625" style="33" customWidth="1"/>
    <col min="6344" max="6344" width="10.5703125" style="33" customWidth="1"/>
    <col min="6345" max="6345" width="16.42578125" style="33" customWidth="1"/>
    <col min="6346" max="6347" width="19" style="33" customWidth="1"/>
    <col min="6348" max="6597" width="11.42578125" style="33"/>
    <col min="6598" max="6598" width="5.7109375" style="33" customWidth="1"/>
    <col min="6599" max="6599" width="68.28515625" style="33" customWidth="1"/>
    <col min="6600" max="6600" width="10.5703125" style="33" customWidth="1"/>
    <col min="6601" max="6601" width="16.42578125" style="33" customWidth="1"/>
    <col min="6602" max="6603" width="19" style="33" customWidth="1"/>
    <col min="6604" max="6853" width="11.42578125" style="33"/>
    <col min="6854" max="6854" width="5.7109375" style="33" customWidth="1"/>
    <col min="6855" max="6855" width="68.28515625" style="33" customWidth="1"/>
    <col min="6856" max="6856" width="10.5703125" style="33" customWidth="1"/>
    <col min="6857" max="6857" width="16.42578125" style="33" customWidth="1"/>
    <col min="6858" max="6859" width="19" style="33" customWidth="1"/>
    <col min="6860" max="7109" width="11.42578125" style="33"/>
    <col min="7110" max="7110" width="5.7109375" style="33" customWidth="1"/>
    <col min="7111" max="7111" width="68.28515625" style="33" customWidth="1"/>
    <col min="7112" max="7112" width="10.5703125" style="33" customWidth="1"/>
    <col min="7113" max="7113" width="16.42578125" style="33" customWidth="1"/>
    <col min="7114" max="7115" width="19" style="33" customWidth="1"/>
    <col min="7116" max="7365" width="11.42578125" style="33"/>
    <col min="7366" max="7366" width="5.7109375" style="33" customWidth="1"/>
    <col min="7367" max="7367" width="68.28515625" style="33" customWidth="1"/>
    <col min="7368" max="7368" width="10.5703125" style="33" customWidth="1"/>
    <col min="7369" max="7369" width="16.42578125" style="33" customWidth="1"/>
    <col min="7370" max="7371" width="19" style="33" customWidth="1"/>
    <col min="7372" max="7621" width="11.42578125" style="33"/>
    <col min="7622" max="7622" width="5.7109375" style="33" customWidth="1"/>
    <col min="7623" max="7623" width="68.28515625" style="33" customWidth="1"/>
    <col min="7624" max="7624" width="10.5703125" style="33" customWidth="1"/>
    <col min="7625" max="7625" width="16.42578125" style="33" customWidth="1"/>
    <col min="7626" max="7627" width="19" style="33" customWidth="1"/>
    <col min="7628" max="7877" width="11.42578125" style="33"/>
    <col min="7878" max="7878" width="5.7109375" style="33" customWidth="1"/>
    <col min="7879" max="7879" width="68.28515625" style="33" customWidth="1"/>
    <col min="7880" max="7880" width="10.5703125" style="33" customWidth="1"/>
    <col min="7881" max="7881" width="16.42578125" style="33" customWidth="1"/>
    <col min="7882" max="7883" width="19" style="33" customWidth="1"/>
    <col min="7884" max="8133" width="11.42578125" style="33"/>
    <col min="8134" max="8134" width="5.7109375" style="33" customWidth="1"/>
    <col min="8135" max="8135" width="68.28515625" style="33" customWidth="1"/>
    <col min="8136" max="8136" width="10.5703125" style="33" customWidth="1"/>
    <col min="8137" max="8137" width="16.42578125" style="33" customWidth="1"/>
    <col min="8138" max="8139" width="19" style="33" customWidth="1"/>
    <col min="8140" max="8389" width="11.42578125" style="33"/>
    <col min="8390" max="8390" width="5.7109375" style="33" customWidth="1"/>
    <col min="8391" max="8391" width="68.28515625" style="33" customWidth="1"/>
    <col min="8392" max="8392" width="10.5703125" style="33" customWidth="1"/>
    <col min="8393" max="8393" width="16.42578125" style="33" customWidth="1"/>
    <col min="8394" max="8395" width="19" style="33" customWidth="1"/>
    <col min="8396" max="8645" width="11.42578125" style="33"/>
    <col min="8646" max="8646" width="5.7109375" style="33" customWidth="1"/>
    <col min="8647" max="8647" width="68.28515625" style="33" customWidth="1"/>
    <col min="8648" max="8648" width="10.5703125" style="33" customWidth="1"/>
    <col min="8649" max="8649" width="16.42578125" style="33" customWidth="1"/>
    <col min="8650" max="8651" width="19" style="33" customWidth="1"/>
    <col min="8652" max="8901" width="11.42578125" style="33"/>
    <col min="8902" max="8902" width="5.7109375" style="33" customWidth="1"/>
    <col min="8903" max="8903" width="68.28515625" style="33" customWidth="1"/>
    <col min="8904" max="8904" width="10.5703125" style="33" customWidth="1"/>
    <col min="8905" max="8905" width="16.42578125" style="33" customWidth="1"/>
    <col min="8906" max="8907" width="19" style="33" customWidth="1"/>
    <col min="8908" max="9157" width="11.42578125" style="33"/>
    <col min="9158" max="9158" width="5.7109375" style="33" customWidth="1"/>
    <col min="9159" max="9159" width="68.28515625" style="33" customWidth="1"/>
    <col min="9160" max="9160" width="10.5703125" style="33" customWidth="1"/>
    <col min="9161" max="9161" width="16.42578125" style="33" customWidth="1"/>
    <col min="9162" max="9163" width="19" style="33" customWidth="1"/>
    <col min="9164" max="9413" width="11.42578125" style="33"/>
    <col min="9414" max="9414" width="5.7109375" style="33" customWidth="1"/>
    <col min="9415" max="9415" width="68.28515625" style="33" customWidth="1"/>
    <col min="9416" max="9416" width="10.5703125" style="33" customWidth="1"/>
    <col min="9417" max="9417" width="16.42578125" style="33" customWidth="1"/>
    <col min="9418" max="9419" width="19" style="33" customWidth="1"/>
    <col min="9420" max="9669" width="11.42578125" style="33"/>
    <col min="9670" max="9670" width="5.7109375" style="33" customWidth="1"/>
    <col min="9671" max="9671" width="68.28515625" style="33" customWidth="1"/>
    <col min="9672" max="9672" width="10.5703125" style="33" customWidth="1"/>
    <col min="9673" max="9673" width="16.42578125" style="33" customWidth="1"/>
    <col min="9674" max="9675" width="19" style="33" customWidth="1"/>
    <col min="9676" max="9925" width="11.42578125" style="33"/>
    <col min="9926" max="9926" width="5.7109375" style="33" customWidth="1"/>
    <col min="9927" max="9927" width="68.28515625" style="33" customWidth="1"/>
    <col min="9928" max="9928" width="10.5703125" style="33" customWidth="1"/>
    <col min="9929" max="9929" width="16.42578125" style="33" customWidth="1"/>
    <col min="9930" max="9931" width="19" style="33" customWidth="1"/>
    <col min="9932" max="10181" width="11.42578125" style="33"/>
    <col min="10182" max="10182" width="5.7109375" style="33" customWidth="1"/>
    <col min="10183" max="10183" width="68.28515625" style="33" customWidth="1"/>
    <col min="10184" max="10184" width="10.5703125" style="33" customWidth="1"/>
    <col min="10185" max="10185" width="16.42578125" style="33" customWidth="1"/>
    <col min="10186" max="10187" width="19" style="33" customWidth="1"/>
    <col min="10188" max="10437" width="11.42578125" style="33"/>
    <col min="10438" max="10438" width="5.7109375" style="33" customWidth="1"/>
    <col min="10439" max="10439" width="68.28515625" style="33" customWidth="1"/>
    <col min="10440" max="10440" width="10.5703125" style="33" customWidth="1"/>
    <col min="10441" max="10441" width="16.42578125" style="33" customWidth="1"/>
    <col min="10442" max="10443" width="19" style="33" customWidth="1"/>
    <col min="10444" max="10693" width="11.42578125" style="33"/>
    <col min="10694" max="10694" width="5.7109375" style="33" customWidth="1"/>
    <col min="10695" max="10695" width="68.28515625" style="33" customWidth="1"/>
    <col min="10696" max="10696" width="10.5703125" style="33" customWidth="1"/>
    <col min="10697" max="10697" width="16.42578125" style="33" customWidth="1"/>
    <col min="10698" max="10699" width="19" style="33" customWidth="1"/>
    <col min="10700" max="10949" width="11.42578125" style="33"/>
    <col min="10950" max="10950" width="5.7109375" style="33" customWidth="1"/>
    <col min="10951" max="10951" width="68.28515625" style="33" customWidth="1"/>
    <col min="10952" max="10952" width="10.5703125" style="33" customWidth="1"/>
    <col min="10953" max="10953" width="16.42578125" style="33" customWidth="1"/>
    <col min="10954" max="10955" width="19" style="33" customWidth="1"/>
    <col min="10956" max="11205" width="11.42578125" style="33"/>
    <col min="11206" max="11206" width="5.7109375" style="33" customWidth="1"/>
    <col min="11207" max="11207" width="68.28515625" style="33" customWidth="1"/>
    <col min="11208" max="11208" width="10.5703125" style="33" customWidth="1"/>
    <col min="11209" max="11209" width="16.42578125" style="33" customWidth="1"/>
    <col min="11210" max="11211" width="19" style="33" customWidth="1"/>
    <col min="11212" max="11461" width="11.42578125" style="33"/>
    <col min="11462" max="11462" width="5.7109375" style="33" customWidth="1"/>
    <col min="11463" max="11463" width="68.28515625" style="33" customWidth="1"/>
    <col min="11464" max="11464" width="10.5703125" style="33" customWidth="1"/>
    <col min="11465" max="11465" width="16.42578125" style="33" customWidth="1"/>
    <col min="11466" max="11467" width="19" style="33" customWidth="1"/>
    <col min="11468" max="11717" width="11.42578125" style="33"/>
    <col min="11718" max="11718" width="5.7109375" style="33" customWidth="1"/>
    <col min="11719" max="11719" width="68.28515625" style="33" customWidth="1"/>
    <col min="11720" max="11720" width="10.5703125" style="33" customWidth="1"/>
    <col min="11721" max="11721" width="16.42578125" style="33" customWidth="1"/>
    <col min="11722" max="11723" width="19" style="33" customWidth="1"/>
    <col min="11724" max="11973" width="11.42578125" style="33"/>
    <col min="11974" max="11974" width="5.7109375" style="33" customWidth="1"/>
    <col min="11975" max="11975" width="68.28515625" style="33" customWidth="1"/>
    <col min="11976" max="11976" width="10.5703125" style="33" customWidth="1"/>
    <col min="11977" max="11977" width="16.42578125" style="33" customWidth="1"/>
    <col min="11978" max="11979" width="19" style="33" customWidth="1"/>
    <col min="11980" max="12229" width="11.42578125" style="33"/>
    <col min="12230" max="12230" width="5.7109375" style="33" customWidth="1"/>
    <col min="12231" max="12231" width="68.28515625" style="33" customWidth="1"/>
    <col min="12232" max="12232" width="10.5703125" style="33" customWidth="1"/>
    <col min="12233" max="12233" width="16.42578125" style="33" customWidth="1"/>
    <col min="12234" max="12235" width="19" style="33" customWidth="1"/>
    <col min="12236" max="12485" width="11.42578125" style="33"/>
    <col min="12486" max="12486" width="5.7109375" style="33" customWidth="1"/>
    <col min="12487" max="12487" width="68.28515625" style="33" customWidth="1"/>
    <col min="12488" max="12488" width="10.5703125" style="33" customWidth="1"/>
    <col min="12489" max="12489" width="16.42578125" style="33" customWidth="1"/>
    <col min="12490" max="12491" width="19" style="33" customWidth="1"/>
    <col min="12492" max="12741" width="11.42578125" style="33"/>
    <col min="12742" max="12742" width="5.7109375" style="33" customWidth="1"/>
    <col min="12743" max="12743" width="68.28515625" style="33" customWidth="1"/>
    <col min="12744" max="12744" width="10.5703125" style="33" customWidth="1"/>
    <col min="12745" max="12745" width="16.42578125" style="33" customWidth="1"/>
    <col min="12746" max="12747" width="19" style="33" customWidth="1"/>
    <col min="12748" max="12997" width="11.42578125" style="33"/>
    <col min="12998" max="12998" width="5.7109375" style="33" customWidth="1"/>
    <col min="12999" max="12999" width="68.28515625" style="33" customWidth="1"/>
    <col min="13000" max="13000" width="10.5703125" style="33" customWidth="1"/>
    <col min="13001" max="13001" width="16.42578125" style="33" customWidth="1"/>
    <col min="13002" max="13003" width="19" style="33" customWidth="1"/>
    <col min="13004" max="13253" width="11.42578125" style="33"/>
    <col min="13254" max="13254" width="5.7109375" style="33" customWidth="1"/>
    <col min="13255" max="13255" width="68.28515625" style="33" customWidth="1"/>
    <col min="13256" max="13256" width="10.5703125" style="33" customWidth="1"/>
    <col min="13257" max="13257" width="16.42578125" style="33" customWidth="1"/>
    <col min="13258" max="13259" width="19" style="33" customWidth="1"/>
    <col min="13260" max="13509" width="11.42578125" style="33"/>
    <col min="13510" max="13510" width="5.7109375" style="33" customWidth="1"/>
    <col min="13511" max="13511" width="68.28515625" style="33" customWidth="1"/>
    <col min="13512" max="13512" width="10.5703125" style="33" customWidth="1"/>
    <col min="13513" max="13513" width="16.42578125" style="33" customWidth="1"/>
    <col min="13514" max="13515" width="19" style="33" customWidth="1"/>
    <col min="13516" max="13765" width="11.42578125" style="33"/>
    <col min="13766" max="13766" width="5.7109375" style="33" customWidth="1"/>
    <col min="13767" max="13767" width="68.28515625" style="33" customWidth="1"/>
    <col min="13768" max="13768" width="10.5703125" style="33" customWidth="1"/>
    <col min="13769" max="13769" width="16.42578125" style="33" customWidth="1"/>
    <col min="13770" max="13771" width="19" style="33" customWidth="1"/>
    <col min="13772" max="14021" width="11.42578125" style="33"/>
    <col min="14022" max="14022" width="5.7109375" style="33" customWidth="1"/>
    <col min="14023" max="14023" width="68.28515625" style="33" customWidth="1"/>
    <col min="14024" max="14024" width="10.5703125" style="33" customWidth="1"/>
    <col min="14025" max="14025" width="16.42578125" style="33" customWidth="1"/>
    <col min="14026" max="14027" width="19" style="33" customWidth="1"/>
    <col min="14028" max="14277" width="11.42578125" style="33"/>
    <col min="14278" max="14278" width="5.7109375" style="33" customWidth="1"/>
    <col min="14279" max="14279" width="68.28515625" style="33" customWidth="1"/>
    <col min="14280" max="14280" width="10.5703125" style="33" customWidth="1"/>
    <col min="14281" max="14281" width="16.42578125" style="33" customWidth="1"/>
    <col min="14282" max="14283" width="19" style="33" customWidth="1"/>
    <col min="14284" max="14533" width="11.42578125" style="33"/>
    <col min="14534" max="14534" width="5.7109375" style="33" customWidth="1"/>
    <col min="14535" max="14535" width="68.28515625" style="33" customWidth="1"/>
    <col min="14536" max="14536" width="10.5703125" style="33" customWidth="1"/>
    <col min="14537" max="14537" width="16.42578125" style="33" customWidth="1"/>
    <col min="14538" max="14539" width="19" style="33" customWidth="1"/>
    <col min="14540" max="14789" width="11.42578125" style="33"/>
    <col min="14790" max="14790" width="5.7109375" style="33" customWidth="1"/>
    <col min="14791" max="14791" width="68.28515625" style="33" customWidth="1"/>
    <col min="14792" max="14792" width="10.5703125" style="33" customWidth="1"/>
    <col min="14793" max="14793" width="16.42578125" style="33" customWidth="1"/>
    <col min="14794" max="14795" width="19" style="33" customWidth="1"/>
    <col min="14796" max="15045" width="11.42578125" style="33"/>
    <col min="15046" max="15046" width="5.7109375" style="33" customWidth="1"/>
    <col min="15047" max="15047" width="68.28515625" style="33" customWidth="1"/>
    <col min="15048" max="15048" width="10.5703125" style="33" customWidth="1"/>
    <col min="15049" max="15049" width="16.42578125" style="33" customWidth="1"/>
    <col min="15050" max="15051" width="19" style="33" customWidth="1"/>
    <col min="15052" max="15301" width="11.42578125" style="33"/>
    <col min="15302" max="15302" width="5.7109375" style="33" customWidth="1"/>
    <col min="15303" max="15303" width="68.28515625" style="33" customWidth="1"/>
    <col min="15304" max="15304" width="10.5703125" style="33" customWidth="1"/>
    <col min="15305" max="15305" width="16.42578125" style="33" customWidth="1"/>
    <col min="15306" max="15307" width="19" style="33" customWidth="1"/>
    <col min="15308" max="15557" width="11.42578125" style="33"/>
    <col min="15558" max="15558" width="5.7109375" style="33" customWidth="1"/>
    <col min="15559" max="15559" width="68.28515625" style="33" customWidth="1"/>
    <col min="15560" max="15560" width="10.5703125" style="33" customWidth="1"/>
    <col min="15561" max="15561" width="16.42578125" style="33" customWidth="1"/>
    <col min="15562" max="15563" width="19" style="33" customWidth="1"/>
    <col min="15564" max="15813" width="11.42578125" style="33"/>
    <col min="15814" max="15814" width="5.7109375" style="33" customWidth="1"/>
    <col min="15815" max="15815" width="68.28515625" style="33" customWidth="1"/>
    <col min="15816" max="15816" width="10.5703125" style="33" customWidth="1"/>
    <col min="15817" max="15817" width="16.42578125" style="33" customWidth="1"/>
    <col min="15818" max="15819" width="19" style="33" customWidth="1"/>
    <col min="15820" max="16069" width="11.42578125" style="33"/>
    <col min="16070" max="16070" width="5.7109375" style="33" customWidth="1"/>
    <col min="16071" max="16071" width="68.28515625" style="33" customWidth="1"/>
    <col min="16072" max="16072" width="10.5703125" style="33" customWidth="1"/>
    <col min="16073" max="16073" width="16.42578125" style="33" customWidth="1"/>
    <col min="16074" max="16075" width="19" style="33" customWidth="1"/>
    <col min="16076" max="16384" width="11.42578125" style="33"/>
  </cols>
  <sheetData>
    <row r="2" spans="2:14" s="87" customFormat="1" ht="24" customHeight="1" x14ac:dyDescent="0.25">
      <c r="B2" s="292" t="s">
        <v>230</v>
      </c>
      <c r="C2" s="292"/>
      <c r="D2" s="292"/>
      <c r="E2" s="292"/>
      <c r="F2" s="292"/>
      <c r="G2" s="292"/>
      <c r="H2" s="292"/>
      <c r="I2" s="292"/>
      <c r="J2" s="292"/>
      <c r="K2" s="292"/>
    </row>
    <row r="3" spans="2:14" s="87" customFormat="1" ht="24" customHeight="1" x14ac:dyDescent="0.25">
      <c r="B3" s="88"/>
      <c r="C3" s="88"/>
      <c r="D3" s="88"/>
      <c r="E3" s="88"/>
      <c r="F3" s="88"/>
      <c r="G3" s="88"/>
      <c r="H3" s="88"/>
      <c r="I3" s="88"/>
      <c r="J3" s="88"/>
      <c r="K3" s="88"/>
    </row>
    <row r="4" spans="2:14" s="87" customFormat="1" ht="24" customHeight="1" x14ac:dyDescent="0.3">
      <c r="B4" s="89" t="s">
        <v>231</v>
      </c>
      <c r="C4" s="90" t="s">
        <v>232</v>
      </c>
      <c r="E4" s="88"/>
      <c r="F4" s="88"/>
      <c r="G4" s="88"/>
      <c r="H4" s="88"/>
      <c r="I4" s="91" t="s">
        <v>233</v>
      </c>
      <c r="J4" s="293"/>
      <c r="K4" s="293"/>
    </row>
    <row r="5" spans="2:14" s="87" customFormat="1" ht="23.25" x14ac:dyDescent="0.25">
      <c r="B5" s="88"/>
      <c r="C5" s="92" t="s">
        <v>234</v>
      </c>
      <c r="E5" s="88"/>
      <c r="F5" s="88"/>
      <c r="G5" s="88"/>
      <c r="H5" s="88"/>
      <c r="I5" s="93"/>
      <c r="J5" s="93"/>
      <c r="K5" s="93"/>
    </row>
    <row r="6" spans="2:14" s="87" customFormat="1" ht="23.25" x14ac:dyDescent="0.25">
      <c r="B6" s="88"/>
      <c r="C6" s="94" t="s">
        <v>235</v>
      </c>
      <c r="E6" s="88"/>
      <c r="F6" s="88"/>
      <c r="G6" s="88"/>
      <c r="H6" s="88"/>
      <c r="I6" s="93"/>
      <c r="J6" s="93"/>
      <c r="K6" s="93"/>
    </row>
    <row r="7" spans="2:14" s="87" customFormat="1" ht="21" customHeight="1" x14ac:dyDescent="0.25">
      <c r="B7" s="95"/>
      <c r="C7" s="96"/>
      <c r="D7" s="96"/>
      <c r="E7" s="95"/>
      <c r="F7" s="95"/>
      <c r="G7" s="95"/>
      <c r="H7" s="95"/>
      <c r="I7" s="96"/>
      <c r="J7" s="96"/>
      <c r="K7" s="96"/>
    </row>
    <row r="8" spans="2:14" s="87" customFormat="1" ht="18.75" customHeight="1" x14ac:dyDescent="0.25">
      <c r="B8" s="97" t="s">
        <v>236</v>
      </c>
      <c r="C8" s="92" t="s">
        <v>237</v>
      </c>
      <c r="E8" s="95"/>
      <c r="F8" s="95"/>
      <c r="G8" s="95"/>
      <c r="H8" s="95"/>
      <c r="I8" s="96"/>
      <c r="J8" s="96"/>
      <c r="K8" s="96"/>
    </row>
    <row r="9" spans="2:14" s="87" customFormat="1" ht="25.5" x14ac:dyDescent="0.25">
      <c r="B9" s="95"/>
      <c r="C9" s="94" t="s">
        <v>238</v>
      </c>
      <c r="E9" s="95"/>
      <c r="F9" s="98"/>
      <c r="G9" s="98"/>
      <c r="H9" s="98"/>
      <c r="I9" s="99"/>
      <c r="J9" s="99"/>
      <c r="K9" s="99"/>
    </row>
    <row r="10" spans="2:14" s="87" customFormat="1" ht="18.75" customHeight="1" x14ac:dyDescent="0.25">
      <c r="B10" s="95"/>
      <c r="C10" s="92"/>
      <c r="E10" s="95"/>
      <c r="F10" s="98"/>
      <c r="G10" s="98"/>
      <c r="H10" s="98"/>
      <c r="I10" s="99"/>
      <c r="J10" s="99"/>
      <c r="K10" s="99"/>
    </row>
    <row r="11" spans="2:14" s="87" customFormat="1" ht="26.25" customHeight="1" x14ac:dyDescent="0.25">
      <c r="B11" s="294" t="s">
        <v>239</v>
      </c>
      <c r="C11" s="294"/>
      <c r="D11" s="294"/>
      <c r="E11" s="295"/>
      <c r="F11" s="319" t="s">
        <v>240</v>
      </c>
      <c r="G11" s="320"/>
      <c r="H11" s="319" t="s">
        <v>241</v>
      </c>
      <c r="I11" s="320"/>
      <c r="J11" s="319" t="s">
        <v>217</v>
      </c>
      <c r="K11" s="320"/>
    </row>
    <row r="12" spans="2:14" s="87" customFormat="1" ht="66.75" customHeight="1" x14ac:dyDescent="0.25">
      <c r="B12" s="296" t="s">
        <v>2</v>
      </c>
      <c r="C12" s="323" t="s">
        <v>3</v>
      </c>
      <c r="D12" s="325" t="s">
        <v>4</v>
      </c>
      <c r="E12" s="321" t="s">
        <v>5</v>
      </c>
      <c r="F12" s="327" t="s">
        <v>242</v>
      </c>
      <c r="G12" s="328"/>
      <c r="H12" s="329" t="s">
        <v>243</v>
      </c>
      <c r="I12" s="328"/>
      <c r="J12" s="329" t="s">
        <v>244</v>
      </c>
      <c r="K12" s="328"/>
    </row>
    <row r="13" spans="2:14" s="87" customFormat="1" ht="30.75" customHeight="1" x14ac:dyDescent="0.25">
      <c r="B13" s="297"/>
      <c r="C13" s="324"/>
      <c r="D13" s="326"/>
      <c r="E13" s="322"/>
      <c r="F13" s="100" t="s">
        <v>6</v>
      </c>
      <c r="G13" s="101" t="s">
        <v>7</v>
      </c>
      <c r="H13" s="102" t="s">
        <v>6</v>
      </c>
      <c r="I13" s="101" t="s">
        <v>7</v>
      </c>
      <c r="J13" s="102" t="s">
        <v>6</v>
      </c>
      <c r="K13" s="101" t="s">
        <v>7</v>
      </c>
    </row>
    <row r="14" spans="2:14" s="103" customFormat="1" ht="18" customHeight="1" x14ac:dyDescent="0.25">
      <c r="B14" s="104" t="s">
        <v>8</v>
      </c>
      <c r="C14" s="105" t="s">
        <v>9</v>
      </c>
      <c r="D14" s="106"/>
      <c r="E14" s="107"/>
      <c r="F14" s="108"/>
      <c r="G14" s="109"/>
      <c r="H14" s="108"/>
      <c r="I14" s="109"/>
      <c r="J14" s="108"/>
      <c r="K14" s="110"/>
    </row>
    <row r="15" spans="2:14" ht="49.5" x14ac:dyDescent="0.25">
      <c r="B15" s="4">
        <v>1</v>
      </c>
      <c r="C15" s="5" t="s">
        <v>10</v>
      </c>
      <c r="D15" s="6" t="s">
        <v>11</v>
      </c>
      <c r="E15" s="7">
        <v>7.81</v>
      </c>
      <c r="F15" s="81">
        <v>122</v>
      </c>
      <c r="G15" s="8">
        <f>+ROUND(F15*$E15,2)</f>
        <v>952.82</v>
      </c>
      <c r="H15" s="81">
        <v>50</v>
      </c>
      <c r="I15" s="8">
        <f t="shared" ref="I15:I78" si="0">+ROUND(H15*$E15,2)</f>
        <v>390.5</v>
      </c>
      <c r="J15" s="8">
        <f>F15+H15</f>
        <v>172</v>
      </c>
      <c r="K15" s="8">
        <f t="shared" ref="K15:K78" si="1">+ROUND(J15*$E15,2)</f>
        <v>1343.32</v>
      </c>
      <c r="N15" s="34"/>
    </row>
    <row r="16" spans="2:14" ht="33" x14ac:dyDescent="0.25">
      <c r="B16" s="4">
        <f>B15+1</f>
        <v>2</v>
      </c>
      <c r="C16" s="9" t="s">
        <v>12</v>
      </c>
      <c r="D16" s="6" t="s">
        <v>11</v>
      </c>
      <c r="E16" s="7">
        <v>24.16</v>
      </c>
      <c r="F16" s="81">
        <v>1</v>
      </c>
      <c r="G16" s="8">
        <f t="shared" ref="G16:G79" si="2">+ROUND(F16*$E16,2)</f>
        <v>24.16</v>
      </c>
      <c r="H16" s="81">
        <v>4</v>
      </c>
      <c r="I16" s="8">
        <f t="shared" si="0"/>
        <v>96.64</v>
      </c>
      <c r="J16" s="8">
        <f t="shared" ref="J16:J79" si="3">F16+H16</f>
        <v>5</v>
      </c>
      <c r="K16" s="8">
        <f t="shared" si="1"/>
        <v>120.8</v>
      </c>
      <c r="N16" s="34"/>
    </row>
    <row r="17" spans="2:14" ht="16.5" x14ac:dyDescent="0.25">
      <c r="B17" s="4">
        <f t="shared" ref="B17:B80" si="4">B16+1</f>
        <v>3</v>
      </c>
      <c r="C17" s="9" t="s">
        <v>13</v>
      </c>
      <c r="D17" s="6" t="s">
        <v>11</v>
      </c>
      <c r="E17" s="7">
        <v>4.53</v>
      </c>
      <c r="F17" s="81">
        <v>432</v>
      </c>
      <c r="G17" s="8">
        <f t="shared" si="2"/>
        <v>1956.96</v>
      </c>
      <c r="H17" s="81">
        <v>50</v>
      </c>
      <c r="I17" s="8">
        <f t="shared" si="0"/>
        <v>226.5</v>
      </c>
      <c r="J17" s="8">
        <f t="shared" si="3"/>
        <v>482</v>
      </c>
      <c r="K17" s="8">
        <f t="shared" si="1"/>
        <v>2183.46</v>
      </c>
      <c r="N17" s="34"/>
    </row>
    <row r="18" spans="2:14" ht="16.5" x14ac:dyDescent="0.25">
      <c r="B18" s="4">
        <f t="shared" si="4"/>
        <v>4</v>
      </c>
      <c r="C18" s="9" t="s">
        <v>14</v>
      </c>
      <c r="D18" s="6" t="s">
        <v>11</v>
      </c>
      <c r="E18" s="7">
        <v>11.74</v>
      </c>
      <c r="F18" s="81">
        <v>122</v>
      </c>
      <c r="G18" s="8">
        <f t="shared" si="2"/>
        <v>1432.28</v>
      </c>
      <c r="H18" s="81">
        <v>50</v>
      </c>
      <c r="I18" s="8">
        <f t="shared" si="0"/>
        <v>587</v>
      </c>
      <c r="J18" s="8">
        <f t="shared" si="3"/>
        <v>172</v>
      </c>
      <c r="K18" s="8">
        <f t="shared" si="1"/>
        <v>2019.28</v>
      </c>
      <c r="N18" s="34"/>
    </row>
    <row r="19" spans="2:14" ht="16.5" x14ac:dyDescent="0.25">
      <c r="B19" s="4">
        <f t="shared" si="4"/>
        <v>5</v>
      </c>
      <c r="C19" s="9" t="s">
        <v>15</v>
      </c>
      <c r="D19" s="6" t="s">
        <v>11</v>
      </c>
      <c r="E19" s="7">
        <v>0.9</v>
      </c>
      <c r="F19" s="81">
        <v>206</v>
      </c>
      <c r="G19" s="8">
        <f t="shared" si="2"/>
        <v>185.4</v>
      </c>
      <c r="H19" s="81">
        <v>50</v>
      </c>
      <c r="I19" s="8">
        <f t="shared" si="0"/>
        <v>45</v>
      </c>
      <c r="J19" s="8">
        <f t="shared" si="3"/>
        <v>256</v>
      </c>
      <c r="K19" s="8">
        <f t="shared" si="1"/>
        <v>230.4</v>
      </c>
      <c r="N19" s="34"/>
    </row>
    <row r="20" spans="2:14" ht="33" x14ac:dyDescent="0.25">
      <c r="B20" s="4">
        <f t="shared" si="4"/>
        <v>6</v>
      </c>
      <c r="C20" s="9" t="s">
        <v>16</v>
      </c>
      <c r="D20" s="6" t="s">
        <v>11</v>
      </c>
      <c r="E20" s="7">
        <v>8.77</v>
      </c>
      <c r="F20" s="81">
        <v>26</v>
      </c>
      <c r="G20" s="8">
        <f t="shared" si="2"/>
        <v>228.02</v>
      </c>
      <c r="H20" s="81"/>
      <c r="I20" s="8">
        <f t="shared" si="0"/>
        <v>0</v>
      </c>
      <c r="J20" s="8">
        <f t="shared" si="3"/>
        <v>26</v>
      </c>
      <c r="K20" s="8">
        <f t="shared" si="1"/>
        <v>228.02</v>
      </c>
      <c r="N20" s="34"/>
    </row>
    <row r="21" spans="2:14" ht="33" x14ac:dyDescent="0.25">
      <c r="B21" s="4">
        <f t="shared" si="4"/>
        <v>7</v>
      </c>
      <c r="C21" s="9" t="s">
        <v>17</v>
      </c>
      <c r="D21" s="6" t="s">
        <v>11</v>
      </c>
      <c r="E21" s="7">
        <v>7.08</v>
      </c>
      <c r="F21" s="81">
        <v>299</v>
      </c>
      <c r="G21" s="8">
        <f t="shared" si="2"/>
        <v>2116.92</v>
      </c>
      <c r="H21" s="81"/>
      <c r="I21" s="8">
        <f t="shared" si="0"/>
        <v>0</v>
      </c>
      <c r="J21" s="8">
        <f t="shared" si="3"/>
        <v>299</v>
      </c>
      <c r="K21" s="8">
        <f t="shared" si="1"/>
        <v>2116.92</v>
      </c>
      <c r="N21" s="34"/>
    </row>
    <row r="22" spans="2:14" ht="33" x14ac:dyDescent="0.25">
      <c r="B22" s="4">
        <f t="shared" si="4"/>
        <v>8</v>
      </c>
      <c r="C22" s="9" t="s">
        <v>18</v>
      </c>
      <c r="D22" s="6" t="s">
        <v>11</v>
      </c>
      <c r="E22" s="7">
        <v>7.26</v>
      </c>
      <c r="F22" s="81">
        <v>322</v>
      </c>
      <c r="G22" s="8">
        <f t="shared" si="2"/>
        <v>2337.7199999999998</v>
      </c>
      <c r="H22" s="81">
        <v>194</v>
      </c>
      <c r="I22" s="8">
        <f t="shared" si="0"/>
        <v>1408.44</v>
      </c>
      <c r="J22" s="8">
        <f t="shared" si="3"/>
        <v>516</v>
      </c>
      <c r="K22" s="8">
        <f t="shared" si="1"/>
        <v>3746.16</v>
      </c>
      <c r="N22" s="34"/>
    </row>
    <row r="23" spans="2:14" ht="33" x14ac:dyDescent="0.25">
      <c r="B23" s="4">
        <f t="shared" si="4"/>
        <v>9</v>
      </c>
      <c r="C23" s="9" t="s">
        <v>19</v>
      </c>
      <c r="D23" s="6" t="s">
        <v>11</v>
      </c>
      <c r="E23" s="7">
        <v>8.08</v>
      </c>
      <c r="F23" s="81">
        <v>60</v>
      </c>
      <c r="G23" s="8">
        <f t="shared" si="2"/>
        <v>484.8</v>
      </c>
      <c r="H23" s="81"/>
      <c r="I23" s="8">
        <f t="shared" si="0"/>
        <v>0</v>
      </c>
      <c r="J23" s="8">
        <f t="shared" si="3"/>
        <v>60</v>
      </c>
      <c r="K23" s="8">
        <f t="shared" si="1"/>
        <v>484.8</v>
      </c>
      <c r="N23" s="34"/>
    </row>
    <row r="24" spans="2:14" ht="33" x14ac:dyDescent="0.25">
      <c r="B24" s="4">
        <f t="shared" si="4"/>
        <v>10</v>
      </c>
      <c r="C24" s="9" t="s">
        <v>20</v>
      </c>
      <c r="D24" s="6" t="s">
        <v>11</v>
      </c>
      <c r="E24" s="7">
        <v>8.19</v>
      </c>
      <c r="F24" s="81">
        <v>19</v>
      </c>
      <c r="G24" s="8">
        <f t="shared" si="2"/>
        <v>155.61000000000001</v>
      </c>
      <c r="H24" s="81">
        <v>55</v>
      </c>
      <c r="I24" s="8">
        <f t="shared" si="0"/>
        <v>450.45</v>
      </c>
      <c r="J24" s="8">
        <f t="shared" si="3"/>
        <v>74</v>
      </c>
      <c r="K24" s="8">
        <f t="shared" si="1"/>
        <v>606.05999999999995</v>
      </c>
      <c r="N24" s="34"/>
    </row>
    <row r="25" spans="2:14" ht="32.1" customHeight="1" x14ac:dyDescent="0.25">
      <c r="B25" s="4">
        <f t="shared" si="4"/>
        <v>11</v>
      </c>
      <c r="C25" s="10" t="s">
        <v>21</v>
      </c>
      <c r="D25" s="6" t="s">
        <v>11</v>
      </c>
      <c r="E25" s="7">
        <v>2.48</v>
      </c>
      <c r="F25" s="81">
        <v>360</v>
      </c>
      <c r="G25" s="8">
        <f t="shared" si="2"/>
        <v>892.8</v>
      </c>
      <c r="H25" s="81">
        <v>120</v>
      </c>
      <c r="I25" s="8">
        <f t="shared" si="0"/>
        <v>297.60000000000002</v>
      </c>
      <c r="J25" s="8">
        <f t="shared" si="3"/>
        <v>480</v>
      </c>
      <c r="K25" s="8">
        <f t="shared" si="1"/>
        <v>1190.4000000000001</v>
      </c>
      <c r="N25" s="34"/>
    </row>
    <row r="26" spans="2:14" ht="33" x14ac:dyDescent="0.25">
      <c r="B26" s="4">
        <f t="shared" si="4"/>
        <v>12</v>
      </c>
      <c r="C26" s="9" t="s">
        <v>22</v>
      </c>
      <c r="D26" s="6" t="s">
        <v>11</v>
      </c>
      <c r="E26" s="7">
        <v>45.66</v>
      </c>
      <c r="F26" s="81">
        <v>13</v>
      </c>
      <c r="G26" s="8">
        <f t="shared" si="2"/>
        <v>593.58000000000004</v>
      </c>
      <c r="H26" s="81"/>
      <c r="I26" s="8">
        <f t="shared" si="0"/>
        <v>0</v>
      </c>
      <c r="J26" s="8">
        <f t="shared" si="3"/>
        <v>13</v>
      </c>
      <c r="K26" s="8">
        <f t="shared" si="1"/>
        <v>593.58000000000004</v>
      </c>
      <c r="N26" s="34"/>
    </row>
    <row r="27" spans="2:14" ht="33" x14ac:dyDescent="0.25">
      <c r="B27" s="4">
        <f t="shared" si="4"/>
        <v>13</v>
      </c>
      <c r="C27" s="9" t="s">
        <v>23</v>
      </c>
      <c r="D27" s="6" t="s">
        <v>11</v>
      </c>
      <c r="E27" s="7">
        <v>76.83</v>
      </c>
      <c r="F27" s="81">
        <v>389</v>
      </c>
      <c r="G27" s="8">
        <f>+ROUND(F27*$E27,2)</f>
        <v>29886.87</v>
      </c>
      <c r="H27" s="81">
        <v>180</v>
      </c>
      <c r="I27" s="8">
        <f t="shared" si="0"/>
        <v>13829.4</v>
      </c>
      <c r="J27" s="8">
        <f t="shared" si="3"/>
        <v>569</v>
      </c>
      <c r="K27" s="8">
        <f t="shared" si="1"/>
        <v>43716.27</v>
      </c>
      <c r="N27" s="34"/>
    </row>
    <row r="28" spans="2:14" ht="33" x14ac:dyDescent="0.25">
      <c r="B28" s="4">
        <f t="shared" si="4"/>
        <v>14</v>
      </c>
      <c r="C28" s="9" t="s">
        <v>24</v>
      </c>
      <c r="D28" s="6" t="s">
        <v>11</v>
      </c>
      <c r="E28" s="7">
        <v>87.61</v>
      </c>
      <c r="F28" s="81">
        <v>14</v>
      </c>
      <c r="G28" s="8">
        <f t="shared" si="2"/>
        <v>1226.54</v>
      </c>
      <c r="H28" s="81">
        <v>4</v>
      </c>
      <c r="I28" s="8">
        <f t="shared" si="0"/>
        <v>350.44</v>
      </c>
      <c r="J28" s="8">
        <f t="shared" si="3"/>
        <v>18</v>
      </c>
      <c r="K28" s="8">
        <f t="shared" si="1"/>
        <v>1576.98</v>
      </c>
      <c r="N28" s="34"/>
    </row>
    <row r="29" spans="2:14" ht="33" x14ac:dyDescent="0.25">
      <c r="B29" s="4">
        <f t="shared" si="4"/>
        <v>15</v>
      </c>
      <c r="C29" s="11" t="s">
        <v>25</v>
      </c>
      <c r="D29" s="6" t="s">
        <v>11</v>
      </c>
      <c r="E29" s="7">
        <v>5.47</v>
      </c>
      <c r="F29" s="81">
        <v>144</v>
      </c>
      <c r="G29" s="8">
        <f t="shared" si="2"/>
        <v>787.68</v>
      </c>
      <c r="H29" s="81">
        <v>90</v>
      </c>
      <c r="I29" s="8">
        <f t="shared" si="0"/>
        <v>492.3</v>
      </c>
      <c r="J29" s="8">
        <f t="shared" si="3"/>
        <v>234</v>
      </c>
      <c r="K29" s="8">
        <f t="shared" si="1"/>
        <v>1279.98</v>
      </c>
      <c r="N29" s="34"/>
    </row>
    <row r="30" spans="2:14" ht="45" customHeight="1" x14ac:dyDescent="0.25">
      <c r="B30" s="4">
        <f t="shared" si="4"/>
        <v>16</v>
      </c>
      <c r="C30" s="9" t="s">
        <v>26</v>
      </c>
      <c r="D30" s="6" t="s">
        <v>11</v>
      </c>
      <c r="E30" s="7">
        <v>4.25</v>
      </c>
      <c r="F30" s="81">
        <v>634</v>
      </c>
      <c r="G30" s="8">
        <f t="shared" si="2"/>
        <v>2694.5</v>
      </c>
      <c r="H30" s="81">
        <v>304</v>
      </c>
      <c r="I30" s="8">
        <f t="shared" si="0"/>
        <v>1292</v>
      </c>
      <c r="J30" s="8">
        <f t="shared" si="3"/>
        <v>938</v>
      </c>
      <c r="K30" s="8">
        <f t="shared" si="1"/>
        <v>3986.5</v>
      </c>
      <c r="N30" s="34"/>
    </row>
    <row r="31" spans="2:14" ht="33" x14ac:dyDescent="0.25">
      <c r="B31" s="4">
        <f t="shared" si="4"/>
        <v>17</v>
      </c>
      <c r="C31" s="11" t="s">
        <v>27</v>
      </c>
      <c r="D31" s="6" t="s">
        <v>11</v>
      </c>
      <c r="E31" s="7">
        <v>14.03</v>
      </c>
      <c r="F31" s="81">
        <v>295</v>
      </c>
      <c r="G31" s="8">
        <f t="shared" si="2"/>
        <v>4138.8500000000004</v>
      </c>
      <c r="H31" s="81">
        <v>83</v>
      </c>
      <c r="I31" s="8">
        <f t="shared" si="0"/>
        <v>1164.49</v>
      </c>
      <c r="J31" s="8">
        <f t="shared" si="3"/>
        <v>378</v>
      </c>
      <c r="K31" s="8">
        <f t="shared" si="1"/>
        <v>5303.34</v>
      </c>
      <c r="N31" s="34"/>
    </row>
    <row r="32" spans="2:14" ht="33" x14ac:dyDescent="0.25">
      <c r="B32" s="4">
        <f t="shared" si="4"/>
        <v>18</v>
      </c>
      <c r="C32" s="11" t="s">
        <v>28</v>
      </c>
      <c r="D32" s="6" t="s">
        <v>11</v>
      </c>
      <c r="E32" s="7">
        <v>13.54</v>
      </c>
      <c r="F32" s="81">
        <v>12</v>
      </c>
      <c r="G32" s="8">
        <f t="shared" si="2"/>
        <v>162.47999999999999</v>
      </c>
      <c r="H32" s="81">
        <v>17</v>
      </c>
      <c r="I32" s="8">
        <f t="shared" si="0"/>
        <v>230.18</v>
      </c>
      <c r="J32" s="8">
        <f t="shared" si="3"/>
        <v>29</v>
      </c>
      <c r="K32" s="8">
        <f t="shared" si="1"/>
        <v>392.66</v>
      </c>
      <c r="N32" s="34"/>
    </row>
    <row r="33" spans="2:14" ht="33" x14ac:dyDescent="0.25">
      <c r="B33" s="4">
        <f t="shared" si="4"/>
        <v>19</v>
      </c>
      <c r="C33" s="11" t="s">
        <v>29</v>
      </c>
      <c r="D33" s="6" t="s">
        <v>11</v>
      </c>
      <c r="E33" s="7">
        <v>1.2</v>
      </c>
      <c r="F33" s="81">
        <v>829</v>
      </c>
      <c r="G33" s="8">
        <f t="shared" si="2"/>
        <v>994.8</v>
      </c>
      <c r="H33" s="81">
        <v>268</v>
      </c>
      <c r="I33" s="8">
        <f t="shared" si="0"/>
        <v>321.60000000000002</v>
      </c>
      <c r="J33" s="8">
        <f t="shared" si="3"/>
        <v>1097</v>
      </c>
      <c r="K33" s="8">
        <f t="shared" si="1"/>
        <v>1316.4</v>
      </c>
      <c r="N33" s="34"/>
    </row>
    <row r="34" spans="2:14" ht="33" x14ac:dyDescent="0.25">
      <c r="B34" s="4">
        <f t="shared" si="4"/>
        <v>20</v>
      </c>
      <c r="C34" s="11" t="s">
        <v>30</v>
      </c>
      <c r="D34" s="6" t="s">
        <v>11</v>
      </c>
      <c r="E34" s="7">
        <v>3.18</v>
      </c>
      <c r="F34" s="81">
        <v>96</v>
      </c>
      <c r="G34" s="8">
        <f t="shared" si="2"/>
        <v>305.27999999999997</v>
      </c>
      <c r="H34" s="81">
        <v>50</v>
      </c>
      <c r="I34" s="8">
        <f t="shared" si="0"/>
        <v>159</v>
      </c>
      <c r="J34" s="8">
        <f t="shared" si="3"/>
        <v>146</v>
      </c>
      <c r="K34" s="8">
        <f t="shared" si="1"/>
        <v>464.28</v>
      </c>
      <c r="N34" s="34"/>
    </row>
    <row r="35" spans="2:14" ht="33" x14ac:dyDescent="0.25">
      <c r="B35" s="4">
        <f t="shared" si="4"/>
        <v>21</v>
      </c>
      <c r="C35" s="11" t="s">
        <v>31</v>
      </c>
      <c r="D35" s="6" t="s">
        <v>11</v>
      </c>
      <c r="E35" s="7">
        <v>3.6</v>
      </c>
      <c r="F35" s="81">
        <v>282</v>
      </c>
      <c r="G35" s="8">
        <f t="shared" si="2"/>
        <v>1015.2</v>
      </c>
      <c r="H35" s="81">
        <v>83</v>
      </c>
      <c r="I35" s="8">
        <f t="shared" si="0"/>
        <v>298.8</v>
      </c>
      <c r="J35" s="8">
        <f t="shared" si="3"/>
        <v>365</v>
      </c>
      <c r="K35" s="8">
        <f t="shared" si="1"/>
        <v>1314</v>
      </c>
      <c r="N35" s="34"/>
    </row>
    <row r="36" spans="2:14" ht="16.5" x14ac:dyDescent="0.25">
      <c r="B36" s="4">
        <f t="shared" si="4"/>
        <v>22</v>
      </c>
      <c r="C36" s="10" t="s">
        <v>32</v>
      </c>
      <c r="D36" s="6" t="s">
        <v>11</v>
      </c>
      <c r="E36" s="7">
        <v>4.16</v>
      </c>
      <c r="F36" s="81">
        <v>791</v>
      </c>
      <c r="G36" s="8">
        <f t="shared" si="2"/>
        <v>3290.56</v>
      </c>
      <c r="H36" s="81">
        <v>294</v>
      </c>
      <c r="I36" s="8">
        <f t="shared" si="0"/>
        <v>1223.04</v>
      </c>
      <c r="J36" s="8">
        <f t="shared" si="3"/>
        <v>1085</v>
      </c>
      <c r="K36" s="8">
        <f t="shared" si="1"/>
        <v>4513.6000000000004</v>
      </c>
      <c r="N36" s="34"/>
    </row>
    <row r="37" spans="2:14" ht="16.5" x14ac:dyDescent="0.25">
      <c r="B37" s="4">
        <f t="shared" si="4"/>
        <v>23</v>
      </c>
      <c r="C37" s="10" t="s">
        <v>33</v>
      </c>
      <c r="D37" s="6" t="s">
        <v>11</v>
      </c>
      <c r="E37" s="7">
        <v>16.73</v>
      </c>
      <c r="F37" s="81"/>
      <c r="G37" s="8">
        <f t="shared" si="2"/>
        <v>0</v>
      </c>
      <c r="H37" s="81">
        <v>12</v>
      </c>
      <c r="I37" s="8">
        <f t="shared" si="0"/>
        <v>200.76</v>
      </c>
      <c r="J37" s="8">
        <f t="shared" si="3"/>
        <v>12</v>
      </c>
      <c r="K37" s="8">
        <f t="shared" si="1"/>
        <v>200.76</v>
      </c>
      <c r="N37" s="34"/>
    </row>
    <row r="38" spans="2:14" ht="16.5" x14ac:dyDescent="0.25">
      <c r="B38" s="4">
        <f t="shared" si="4"/>
        <v>24</v>
      </c>
      <c r="C38" s="11" t="s">
        <v>34</v>
      </c>
      <c r="D38" s="6" t="s">
        <v>11</v>
      </c>
      <c r="E38" s="7">
        <v>210.02</v>
      </c>
      <c r="F38" s="81"/>
      <c r="G38" s="8">
        <f t="shared" si="2"/>
        <v>0</v>
      </c>
      <c r="H38" s="81">
        <v>1</v>
      </c>
      <c r="I38" s="8">
        <f t="shared" si="0"/>
        <v>210.02</v>
      </c>
      <c r="J38" s="8">
        <f t="shared" si="3"/>
        <v>1</v>
      </c>
      <c r="K38" s="8">
        <f t="shared" si="1"/>
        <v>210.02</v>
      </c>
      <c r="N38" s="34"/>
    </row>
    <row r="39" spans="2:14" ht="16.5" x14ac:dyDescent="0.25">
      <c r="B39" s="4">
        <f t="shared" si="4"/>
        <v>25</v>
      </c>
      <c r="C39" s="11" t="s">
        <v>35</v>
      </c>
      <c r="D39" s="6" t="s">
        <v>11</v>
      </c>
      <c r="E39" s="7">
        <v>252.39</v>
      </c>
      <c r="F39" s="81">
        <v>313</v>
      </c>
      <c r="G39" s="8">
        <f t="shared" si="2"/>
        <v>78998.070000000007</v>
      </c>
      <c r="H39" s="81">
        <v>98</v>
      </c>
      <c r="I39" s="8">
        <f t="shared" si="0"/>
        <v>24734.22</v>
      </c>
      <c r="J39" s="8">
        <f t="shared" si="3"/>
        <v>411</v>
      </c>
      <c r="K39" s="8">
        <f t="shared" si="1"/>
        <v>103732.29</v>
      </c>
      <c r="N39" s="34"/>
    </row>
    <row r="40" spans="2:14" ht="16.5" x14ac:dyDescent="0.25">
      <c r="B40" s="4">
        <f t="shared" si="4"/>
        <v>26</v>
      </c>
      <c r="C40" s="11" t="s">
        <v>36</v>
      </c>
      <c r="D40" s="6" t="s">
        <v>11</v>
      </c>
      <c r="E40" s="7">
        <v>354.87</v>
      </c>
      <c r="F40" s="81">
        <v>8</v>
      </c>
      <c r="G40" s="8">
        <f t="shared" si="2"/>
        <v>2838.96</v>
      </c>
      <c r="H40" s="81">
        <v>2</v>
      </c>
      <c r="I40" s="8">
        <f t="shared" si="0"/>
        <v>709.74</v>
      </c>
      <c r="J40" s="8">
        <f t="shared" si="3"/>
        <v>10</v>
      </c>
      <c r="K40" s="8">
        <f t="shared" si="1"/>
        <v>3548.7</v>
      </c>
      <c r="N40" s="34"/>
    </row>
    <row r="41" spans="2:14" ht="16.5" x14ac:dyDescent="0.25">
      <c r="B41" s="4">
        <f t="shared" si="4"/>
        <v>27</v>
      </c>
      <c r="C41" s="11" t="s">
        <v>37</v>
      </c>
      <c r="D41" s="6" t="s">
        <v>11</v>
      </c>
      <c r="E41" s="7">
        <v>1051.01</v>
      </c>
      <c r="F41" s="81">
        <v>1</v>
      </c>
      <c r="G41" s="8">
        <f t="shared" si="2"/>
        <v>1051.01</v>
      </c>
      <c r="H41" s="81"/>
      <c r="I41" s="8">
        <f t="shared" si="0"/>
        <v>0</v>
      </c>
      <c r="J41" s="8">
        <f t="shared" si="3"/>
        <v>1</v>
      </c>
      <c r="K41" s="8">
        <f t="shared" si="1"/>
        <v>1051.01</v>
      </c>
      <c r="N41" s="34"/>
    </row>
    <row r="42" spans="2:14" ht="16.5" x14ac:dyDescent="0.25">
      <c r="B42" s="4">
        <f t="shared" si="4"/>
        <v>28</v>
      </c>
      <c r="C42" s="10" t="s">
        <v>38</v>
      </c>
      <c r="D42" s="6" t="s">
        <v>11</v>
      </c>
      <c r="E42" s="7">
        <v>1.51</v>
      </c>
      <c r="F42" s="81">
        <v>89</v>
      </c>
      <c r="G42" s="8">
        <f t="shared" si="2"/>
        <v>134.38999999999999</v>
      </c>
      <c r="H42" s="81">
        <v>53</v>
      </c>
      <c r="I42" s="8">
        <f t="shared" si="0"/>
        <v>80.03</v>
      </c>
      <c r="J42" s="8">
        <f t="shared" si="3"/>
        <v>142</v>
      </c>
      <c r="K42" s="8">
        <f t="shared" si="1"/>
        <v>214.42</v>
      </c>
      <c r="N42" s="34"/>
    </row>
    <row r="43" spans="2:14" ht="16.5" x14ac:dyDescent="0.25">
      <c r="B43" s="4">
        <f t="shared" si="4"/>
        <v>29</v>
      </c>
      <c r="C43" s="5" t="s">
        <v>39</v>
      </c>
      <c r="D43" s="6" t="s">
        <v>11</v>
      </c>
      <c r="E43" s="7">
        <v>12.42</v>
      </c>
      <c r="F43" s="81">
        <v>953</v>
      </c>
      <c r="G43" s="8">
        <f t="shared" si="2"/>
        <v>11836.26</v>
      </c>
      <c r="H43" s="81">
        <v>415</v>
      </c>
      <c r="I43" s="8">
        <f t="shared" si="0"/>
        <v>5154.3</v>
      </c>
      <c r="J43" s="8">
        <f t="shared" si="3"/>
        <v>1368</v>
      </c>
      <c r="K43" s="8">
        <f t="shared" si="1"/>
        <v>16990.560000000001</v>
      </c>
      <c r="N43" s="34"/>
    </row>
    <row r="44" spans="2:14" ht="16.5" x14ac:dyDescent="0.25">
      <c r="B44" s="4">
        <f t="shared" si="4"/>
        <v>30</v>
      </c>
      <c r="C44" s="5" t="s">
        <v>40</v>
      </c>
      <c r="D44" s="6" t="s">
        <v>11</v>
      </c>
      <c r="E44" s="7">
        <v>14.77</v>
      </c>
      <c r="F44" s="81">
        <v>216</v>
      </c>
      <c r="G44" s="8">
        <f t="shared" si="2"/>
        <v>3190.32</v>
      </c>
      <c r="H44" s="81">
        <v>108</v>
      </c>
      <c r="I44" s="8">
        <f t="shared" si="0"/>
        <v>1595.16</v>
      </c>
      <c r="J44" s="8">
        <f t="shared" si="3"/>
        <v>324</v>
      </c>
      <c r="K44" s="8">
        <f t="shared" si="1"/>
        <v>4785.4799999999996</v>
      </c>
      <c r="N44" s="34"/>
    </row>
    <row r="45" spans="2:14" ht="16.5" x14ac:dyDescent="0.25">
      <c r="B45" s="4">
        <f t="shared" si="4"/>
        <v>31</v>
      </c>
      <c r="C45" s="12" t="s">
        <v>41</v>
      </c>
      <c r="D45" s="6" t="s">
        <v>11</v>
      </c>
      <c r="E45" s="7">
        <v>2.89</v>
      </c>
      <c r="F45" s="81">
        <v>113</v>
      </c>
      <c r="G45" s="8">
        <f t="shared" si="2"/>
        <v>326.57</v>
      </c>
      <c r="H45" s="81">
        <v>50</v>
      </c>
      <c r="I45" s="8">
        <f t="shared" si="0"/>
        <v>144.5</v>
      </c>
      <c r="J45" s="8">
        <f t="shared" si="3"/>
        <v>163</v>
      </c>
      <c r="K45" s="8">
        <f t="shared" si="1"/>
        <v>471.07</v>
      </c>
      <c r="N45" s="34"/>
    </row>
    <row r="46" spans="2:14" ht="16.5" x14ac:dyDescent="0.25">
      <c r="B46" s="4">
        <f t="shared" si="4"/>
        <v>32</v>
      </c>
      <c r="C46" s="12" t="s">
        <v>42</v>
      </c>
      <c r="D46" s="6" t="s">
        <v>11</v>
      </c>
      <c r="E46" s="7">
        <v>0.92</v>
      </c>
      <c r="F46" s="81">
        <v>350</v>
      </c>
      <c r="G46" s="8">
        <f t="shared" si="2"/>
        <v>322</v>
      </c>
      <c r="H46" s="81">
        <v>120</v>
      </c>
      <c r="I46" s="8">
        <f t="shared" si="0"/>
        <v>110.4</v>
      </c>
      <c r="J46" s="8">
        <f t="shared" si="3"/>
        <v>470</v>
      </c>
      <c r="K46" s="8">
        <f t="shared" si="1"/>
        <v>432.4</v>
      </c>
      <c r="N46" s="34"/>
    </row>
    <row r="47" spans="2:14" ht="33" x14ac:dyDescent="0.25">
      <c r="B47" s="4">
        <f t="shared" si="4"/>
        <v>33</v>
      </c>
      <c r="C47" s="13" t="s">
        <v>181</v>
      </c>
      <c r="D47" s="6" t="s">
        <v>11</v>
      </c>
      <c r="E47" s="7">
        <v>7.26</v>
      </c>
      <c r="F47" s="81">
        <v>160</v>
      </c>
      <c r="G47" s="8">
        <f t="shared" si="2"/>
        <v>1161.5999999999999</v>
      </c>
      <c r="H47" s="81">
        <v>3</v>
      </c>
      <c r="I47" s="8">
        <f t="shared" si="0"/>
        <v>21.78</v>
      </c>
      <c r="J47" s="8">
        <f t="shared" si="3"/>
        <v>163</v>
      </c>
      <c r="K47" s="8">
        <f t="shared" si="1"/>
        <v>1183.3800000000001</v>
      </c>
      <c r="N47" s="34"/>
    </row>
    <row r="48" spans="2:14" ht="16.5" x14ac:dyDescent="0.25">
      <c r="B48" s="4">
        <f t="shared" si="4"/>
        <v>34</v>
      </c>
      <c r="C48" s="12" t="s">
        <v>43</v>
      </c>
      <c r="D48" s="6" t="s">
        <v>11</v>
      </c>
      <c r="E48" s="7">
        <v>1.81</v>
      </c>
      <c r="F48" s="81">
        <v>2</v>
      </c>
      <c r="G48" s="8">
        <f t="shared" si="2"/>
        <v>3.62</v>
      </c>
      <c r="H48" s="81"/>
      <c r="I48" s="8">
        <f t="shared" si="0"/>
        <v>0</v>
      </c>
      <c r="J48" s="8">
        <f t="shared" si="3"/>
        <v>2</v>
      </c>
      <c r="K48" s="8">
        <f t="shared" si="1"/>
        <v>3.62</v>
      </c>
      <c r="N48" s="34"/>
    </row>
    <row r="49" spans="2:14" ht="16.5" x14ac:dyDescent="0.25">
      <c r="B49" s="4">
        <f t="shared" si="4"/>
        <v>35</v>
      </c>
      <c r="C49" s="12" t="s">
        <v>44</v>
      </c>
      <c r="D49" s="6" t="s">
        <v>11</v>
      </c>
      <c r="E49" s="7">
        <v>2.75</v>
      </c>
      <c r="F49" s="81">
        <v>157</v>
      </c>
      <c r="G49" s="8">
        <f t="shared" si="2"/>
        <v>431.75</v>
      </c>
      <c r="H49" s="81"/>
      <c r="I49" s="8">
        <f t="shared" si="0"/>
        <v>0</v>
      </c>
      <c r="J49" s="8">
        <f t="shared" si="3"/>
        <v>157</v>
      </c>
      <c r="K49" s="8">
        <f t="shared" si="1"/>
        <v>431.75</v>
      </c>
      <c r="N49" s="34"/>
    </row>
    <row r="50" spans="2:14" ht="16.5" x14ac:dyDescent="0.25">
      <c r="B50" s="4">
        <f t="shared" si="4"/>
        <v>36</v>
      </c>
      <c r="C50" s="12" t="s">
        <v>45</v>
      </c>
      <c r="D50" s="6" t="s">
        <v>11</v>
      </c>
      <c r="E50" s="7">
        <v>3.45</v>
      </c>
      <c r="F50" s="81">
        <v>843</v>
      </c>
      <c r="G50" s="8">
        <f t="shared" si="2"/>
        <v>2908.35</v>
      </c>
      <c r="H50" s="81"/>
      <c r="I50" s="8">
        <f t="shared" si="0"/>
        <v>0</v>
      </c>
      <c r="J50" s="8">
        <f t="shared" si="3"/>
        <v>843</v>
      </c>
      <c r="K50" s="8">
        <f t="shared" si="1"/>
        <v>2908.35</v>
      </c>
      <c r="N50" s="34"/>
    </row>
    <row r="51" spans="2:14" ht="16.5" x14ac:dyDescent="0.25">
      <c r="B51" s="4">
        <f t="shared" si="4"/>
        <v>37</v>
      </c>
      <c r="C51" s="12" t="s">
        <v>46</v>
      </c>
      <c r="D51" s="6" t="s">
        <v>11</v>
      </c>
      <c r="E51" s="7">
        <v>2.97</v>
      </c>
      <c r="F51" s="81">
        <v>58</v>
      </c>
      <c r="G51" s="8">
        <f t="shared" si="2"/>
        <v>172.26</v>
      </c>
      <c r="H51" s="81"/>
      <c r="I51" s="8">
        <f t="shared" si="0"/>
        <v>0</v>
      </c>
      <c r="J51" s="8">
        <f t="shared" si="3"/>
        <v>58</v>
      </c>
      <c r="K51" s="8">
        <f t="shared" si="1"/>
        <v>172.26</v>
      </c>
      <c r="N51" s="34"/>
    </row>
    <row r="52" spans="2:14" ht="16.5" x14ac:dyDescent="0.25">
      <c r="B52" s="4">
        <f t="shared" si="4"/>
        <v>38</v>
      </c>
      <c r="C52" s="12" t="s">
        <v>196</v>
      </c>
      <c r="D52" s="6" t="s">
        <v>47</v>
      </c>
      <c r="E52" s="7">
        <v>1.01</v>
      </c>
      <c r="F52" s="8">
        <v>2616</v>
      </c>
      <c r="G52" s="8">
        <f t="shared" si="2"/>
        <v>2642.16</v>
      </c>
      <c r="H52" s="8">
        <v>450</v>
      </c>
      <c r="I52" s="8">
        <f t="shared" si="0"/>
        <v>454.5</v>
      </c>
      <c r="J52" s="8">
        <f t="shared" si="3"/>
        <v>3066</v>
      </c>
      <c r="K52" s="8">
        <f t="shared" si="1"/>
        <v>3096.66</v>
      </c>
      <c r="N52" s="34"/>
    </row>
    <row r="53" spans="2:14" ht="16.5" x14ac:dyDescent="0.25">
      <c r="B53" s="4">
        <f t="shared" si="4"/>
        <v>39</v>
      </c>
      <c r="C53" s="14" t="s">
        <v>197</v>
      </c>
      <c r="D53" s="6" t="s">
        <v>11</v>
      </c>
      <c r="E53" s="7">
        <v>2.97</v>
      </c>
      <c r="F53" s="81"/>
      <c r="G53" s="8">
        <f t="shared" si="2"/>
        <v>0</v>
      </c>
      <c r="H53" s="81">
        <v>12</v>
      </c>
      <c r="I53" s="8">
        <f t="shared" si="0"/>
        <v>35.64</v>
      </c>
      <c r="J53" s="8">
        <f t="shared" si="3"/>
        <v>12</v>
      </c>
      <c r="K53" s="8">
        <f t="shared" si="1"/>
        <v>35.64</v>
      </c>
      <c r="N53" s="34"/>
    </row>
    <row r="54" spans="2:14" ht="16.5" x14ac:dyDescent="0.25">
      <c r="B54" s="4">
        <f t="shared" si="4"/>
        <v>40</v>
      </c>
      <c r="C54" s="14" t="s">
        <v>198</v>
      </c>
      <c r="D54" s="6" t="s">
        <v>11</v>
      </c>
      <c r="E54" s="7">
        <v>5.21</v>
      </c>
      <c r="F54" s="81">
        <v>91</v>
      </c>
      <c r="G54" s="8">
        <f t="shared" si="2"/>
        <v>474.11</v>
      </c>
      <c r="H54" s="81"/>
      <c r="I54" s="8">
        <f t="shared" si="0"/>
        <v>0</v>
      </c>
      <c r="J54" s="8">
        <f t="shared" si="3"/>
        <v>91</v>
      </c>
      <c r="K54" s="8">
        <f t="shared" si="1"/>
        <v>474.11</v>
      </c>
      <c r="N54" s="34"/>
    </row>
    <row r="55" spans="2:14" ht="16.5" x14ac:dyDescent="0.25">
      <c r="B55" s="4">
        <f t="shared" si="4"/>
        <v>41</v>
      </c>
      <c r="C55" s="14" t="s">
        <v>199</v>
      </c>
      <c r="D55" s="6" t="s">
        <v>11</v>
      </c>
      <c r="E55" s="7">
        <v>5.84</v>
      </c>
      <c r="F55" s="81"/>
      <c r="G55" s="8">
        <f t="shared" si="2"/>
        <v>0</v>
      </c>
      <c r="H55" s="81">
        <v>12</v>
      </c>
      <c r="I55" s="8">
        <f t="shared" si="0"/>
        <v>70.08</v>
      </c>
      <c r="J55" s="8">
        <f t="shared" si="3"/>
        <v>12</v>
      </c>
      <c r="K55" s="8">
        <f t="shared" si="1"/>
        <v>70.08</v>
      </c>
      <c r="N55" s="34"/>
    </row>
    <row r="56" spans="2:14" ht="16.5" x14ac:dyDescent="0.25">
      <c r="B56" s="4">
        <f t="shared" si="4"/>
        <v>42</v>
      </c>
      <c r="C56" s="5" t="s">
        <v>48</v>
      </c>
      <c r="D56" s="6" t="s">
        <v>47</v>
      </c>
      <c r="E56" s="7">
        <v>0.88</v>
      </c>
      <c r="F56" s="8">
        <v>2220</v>
      </c>
      <c r="G56" s="8">
        <f t="shared" si="2"/>
        <v>1953.6</v>
      </c>
      <c r="H56" s="8">
        <v>801</v>
      </c>
      <c r="I56" s="8">
        <f t="shared" si="0"/>
        <v>704.88</v>
      </c>
      <c r="J56" s="8">
        <f t="shared" si="3"/>
        <v>3021</v>
      </c>
      <c r="K56" s="8">
        <f t="shared" si="1"/>
        <v>2658.48</v>
      </c>
      <c r="N56" s="34"/>
    </row>
    <row r="57" spans="2:14" ht="16.5" x14ac:dyDescent="0.25">
      <c r="B57" s="4">
        <f t="shared" si="4"/>
        <v>43</v>
      </c>
      <c r="C57" s="5" t="s">
        <v>49</v>
      </c>
      <c r="D57" s="6" t="s">
        <v>47</v>
      </c>
      <c r="E57" s="7">
        <v>0.79</v>
      </c>
      <c r="F57" s="8">
        <v>1075</v>
      </c>
      <c r="G57" s="8">
        <f t="shared" si="2"/>
        <v>849.25</v>
      </c>
      <c r="H57" s="8">
        <v>6500</v>
      </c>
      <c r="I57" s="8">
        <f t="shared" si="0"/>
        <v>5135</v>
      </c>
      <c r="J57" s="8">
        <f t="shared" si="3"/>
        <v>7575</v>
      </c>
      <c r="K57" s="8">
        <f t="shared" si="1"/>
        <v>5984.25</v>
      </c>
      <c r="N57" s="34"/>
    </row>
    <row r="58" spans="2:14" ht="16.5" x14ac:dyDescent="0.25">
      <c r="B58" s="4">
        <f t="shared" si="4"/>
        <v>44</v>
      </c>
      <c r="C58" s="5" t="s">
        <v>50</v>
      </c>
      <c r="D58" s="6" t="s">
        <v>47</v>
      </c>
      <c r="E58" s="7">
        <v>0.83</v>
      </c>
      <c r="F58" s="8">
        <v>18000</v>
      </c>
      <c r="G58" s="8">
        <f t="shared" si="2"/>
        <v>14940</v>
      </c>
      <c r="H58" s="8"/>
      <c r="I58" s="8">
        <f t="shared" si="0"/>
        <v>0</v>
      </c>
      <c r="J58" s="8">
        <f t="shared" si="3"/>
        <v>18000</v>
      </c>
      <c r="K58" s="8">
        <f t="shared" si="1"/>
        <v>14940</v>
      </c>
      <c r="N58" s="34"/>
    </row>
    <row r="59" spans="2:14" ht="16.5" x14ac:dyDescent="0.25">
      <c r="B59" s="4">
        <f t="shared" si="4"/>
        <v>45</v>
      </c>
      <c r="C59" s="5" t="s">
        <v>51</v>
      </c>
      <c r="D59" s="6" t="s">
        <v>47</v>
      </c>
      <c r="E59" s="7">
        <v>0.95</v>
      </c>
      <c r="F59" s="8">
        <v>54400</v>
      </c>
      <c r="G59" s="8">
        <f t="shared" si="2"/>
        <v>51680</v>
      </c>
      <c r="H59" s="8"/>
      <c r="I59" s="8">
        <f t="shared" si="0"/>
        <v>0</v>
      </c>
      <c r="J59" s="8">
        <f t="shared" si="3"/>
        <v>54400</v>
      </c>
      <c r="K59" s="8">
        <f t="shared" si="1"/>
        <v>51680</v>
      </c>
      <c r="N59" s="34"/>
    </row>
    <row r="60" spans="2:14" ht="16.5" x14ac:dyDescent="0.25">
      <c r="B60" s="4">
        <f t="shared" si="4"/>
        <v>46</v>
      </c>
      <c r="C60" s="5" t="s">
        <v>52</v>
      </c>
      <c r="D60" s="6" t="s">
        <v>47</v>
      </c>
      <c r="E60" s="7">
        <v>1.1499999999999999</v>
      </c>
      <c r="F60" s="8"/>
      <c r="G60" s="8">
        <f t="shared" si="2"/>
        <v>0</v>
      </c>
      <c r="H60" s="8">
        <v>19500</v>
      </c>
      <c r="I60" s="8">
        <f t="shared" si="0"/>
        <v>22425</v>
      </c>
      <c r="J60" s="8">
        <f t="shared" si="3"/>
        <v>19500</v>
      </c>
      <c r="K60" s="8">
        <f t="shared" si="1"/>
        <v>22425</v>
      </c>
      <c r="N60" s="34"/>
    </row>
    <row r="61" spans="2:14" ht="16.5" x14ac:dyDescent="0.25">
      <c r="B61" s="4">
        <f t="shared" si="4"/>
        <v>47</v>
      </c>
      <c r="C61" s="5" t="s">
        <v>53</v>
      </c>
      <c r="D61" s="6" t="s">
        <v>47</v>
      </c>
      <c r="E61" s="7">
        <v>3.34</v>
      </c>
      <c r="F61" s="8">
        <v>7000</v>
      </c>
      <c r="G61" s="8">
        <f t="shared" si="2"/>
        <v>23380</v>
      </c>
      <c r="H61" s="8"/>
      <c r="I61" s="8">
        <f t="shared" si="0"/>
        <v>0</v>
      </c>
      <c r="J61" s="8">
        <f t="shared" si="3"/>
        <v>7000</v>
      </c>
      <c r="K61" s="8">
        <f t="shared" si="1"/>
        <v>23380</v>
      </c>
      <c r="N61" s="34"/>
    </row>
    <row r="62" spans="2:14" ht="16.5" x14ac:dyDescent="0.25">
      <c r="B62" s="4">
        <f t="shared" si="4"/>
        <v>48</v>
      </c>
      <c r="C62" s="9" t="s">
        <v>54</v>
      </c>
      <c r="D62" s="6" t="s">
        <v>11</v>
      </c>
      <c r="E62" s="7">
        <v>12.59</v>
      </c>
      <c r="F62" s="81">
        <v>186</v>
      </c>
      <c r="G62" s="8">
        <f t="shared" si="2"/>
        <v>2341.7399999999998</v>
      </c>
      <c r="H62" s="81">
        <v>125</v>
      </c>
      <c r="I62" s="8">
        <f t="shared" si="0"/>
        <v>1573.75</v>
      </c>
      <c r="J62" s="8">
        <f t="shared" si="3"/>
        <v>311</v>
      </c>
      <c r="K62" s="8">
        <f t="shared" si="1"/>
        <v>3915.49</v>
      </c>
      <c r="N62" s="34"/>
    </row>
    <row r="63" spans="2:14" ht="16.5" x14ac:dyDescent="0.25">
      <c r="B63" s="4">
        <f t="shared" si="4"/>
        <v>49</v>
      </c>
      <c r="C63" s="9" t="s">
        <v>55</v>
      </c>
      <c r="D63" s="6" t="s">
        <v>11</v>
      </c>
      <c r="E63" s="7">
        <v>0.62</v>
      </c>
      <c r="F63" s="81">
        <v>78</v>
      </c>
      <c r="G63" s="8">
        <f t="shared" si="2"/>
        <v>48.36</v>
      </c>
      <c r="H63" s="81"/>
      <c r="I63" s="8">
        <f t="shared" si="0"/>
        <v>0</v>
      </c>
      <c r="J63" s="8">
        <f t="shared" si="3"/>
        <v>78</v>
      </c>
      <c r="K63" s="8">
        <f t="shared" si="1"/>
        <v>48.36</v>
      </c>
      <c r="N63" s="34"/>
    </row>
    <row r="64" spans="2:14" ht="16.5" x14ac:dyDescent="0.25">
      <c r="B64" s="4">
        <f t="shared" si="4"/>
        <v>50</v>
      </c>
      <c r="C64" s="9" t="s">
        <v>56</v>
      </c>
      <c r="D64" s="6" t="s">
        <v>11</v>
      </c>
      <c r="E64" s="7">
        <v>0.16</v>
      </c>
      <c r="F64" s="81">
        <v>1500</v>
      </c>
      <c r="G64" s="8">
        <f t="shared" si="2"/>
        <v>240</v>
      </c>
      <c r="H64" s="81"/>
      <c r="I64" s="8">
        <f t="shared" si="0"/>
        <v>0</v>
      </c>
      <c r="J64" s="8">
        <f t="shared" si="3"/>
        <v>1500</v>
      </c>
      <c r="K64" s="8">
        <f t="shared" si="1"/>
        <v>240</v>
      </c>
      <c r="N64" s="34"/>
    </row>
    <row r="65" spans="2:14" ht="16.5" x14ac:dyDescent="0.25">
      <c r="B65" s="4">
        <f t="shared" si="4"/>
        <v>51</v>
      </c>
      <c r="C65" s="9" t="s">
        <v>57</v>
      </c>
      <c r="D65" s="6" t="s">
        <v>11</v>
      </c>
      <c r="E65" s="7">
        <v>50.51</v>
      </c>
      <c r="F65" s="81">
        <v>3</v>
      </c>
      <c r="G65" s="8">
        <f t="shared" si="2"/>
        <v>151.53</v>
      </c>
      <c r="H65" s="81">
        <v>6</v>
      </c>
      <c r="I65" s="8">
        <f t="shared" si="0"/>
        <v>303.06</v>
      </c>
      <c r="J65" s="8">
        <f t="shared" si="3"/>
        <v>9</v>
      </c>
      <c r="K65" s="8">
        <f t="shared" si="1"/>
        <v>454.59</v>
      </c>
      <c r="N65" s="34"/>
    </row>
    <row r="66" spans="2:14" ht="16.5" x14ac:dyDescent="0.25">
      <c r="B66" s="4">
        <f t="shared" si="4"/>
        <v>52</v>
      </c>
      <c r="C66" s="5" t="s">
        <v>58</v>
      </c>
      <c r="D66" s="6" t="s">
        <v>11</v>
      </c>
      <c r="E66" s="7">
        <v>83.75</v>
      </c>
      <c r="F66" s="81">
        <v>29</v>
      </c>
      <c r="G66" s="8">
        <f t="shared" si="2"/>
        <v>2428.75</v>
      </c>
      <c r="H66" s="81">
        <v>3</v>
      </c>
      <c r="I66" s="8">
        <f t="shared" si="0"/>
        <v>251.25</v>
      </c>
      <c r="J66" s="8">
        <f t="shared" si="3"/>
        <v>32</v>
      </c>
      <c r="K66" s="8">
        <f t="shared" si="1"/>
        <v>2680</v>
      </c>
      <c r="N66" s="34"/>
    </row>
    <row r="67" spans="2:14" ht="16.5" x14ac:dyDescent="0.25">
      <c r="B67" s="4">
        <f t="shared" si="4"/>
        <v>53</v>
      </c>
      <c r="C67" s="5" t="s">
        <v>59</v>
      </c>
      <c r="D67" s="6" t="s">
        <v>11</v>
      </c>
      <c r="E67" s="7">
        <v>165.88</v>
      </c>
      <c r="F67" s="81">
        <v>6</v>
      </c>
      <c r="G67" s="8">
        <f t="shared" si="2"/>
        <v>995.28</v>
      </c>
      <c r="H67" s="81">
        <v>2</v>
      </c>
      <c r="I67" s="8">
        <f t="shared" si="0"/>
        <v>331.76</v>
      </c>
      <c r="J67" s="8">
        <f t="shared" si="3"/>
        <v>8</v>
      </c>
      <c r="K67" s="8">
        <f t="shared" si="1"/>
        <v>1327.04</v>
      </c>
      <c r="N67" s="34"/>
    </row>
    <row r="68" spans="2:14" ht="16.5" x14ac:dyDescent="0.25">
      <c r="B68" s="4">
        <f t="shared" si="4"/>
        <v>54</v>
      </c>
      <c r="C68" s="5" t="s">
        <v>60</v>
      </c>
      <c r="D68" s="6" t="s">
        <v>11</v>
      </c>
      <c r="E68" s="7">
        <v>156.33000000000001</v>
      </c>
      <c r="F68" s="81"/>
      <c r="G68" s="8">
        <f t="shared" si="2"/>
        <v>0</v>
      </c>
      <c r="H68" s="81">
        <v>3</v>
      </c>
      <c r="I68" s="8">
        <f t="shared" si="0"/>
        <v>468.99</v>
      </c>
      <c r="J68" s="8">
        <f t="shared" si="3"/>
        <v>3</v>
      </c>
      <c r="K68" s="8">
        <f t="shared" si="1"/>
        <v>468.99</v>
      </c>
      <c r="N68" s="34"/>
    </row>
    <row r="69" spans="2:14" ht="33" x14ac:dyDescent="0.25">
      <c r="B69" s="4">
        <f t="shared" si="4"/>
        <v>55</v>
      </c>
      <c r="C69" s="32" t="s">
        <v>186</v>
      </c>
      <c r="D69" s="6" t="s">
        <v>11</v>
      </c>
      <c r="E69" s="7">
        <v>18975.560000000001</v>
      </c>
      <c r="F69" s="81">
        <v>1</v>
      </c>
      <c r="G69" s="8">
        <f t="shared" si="2"/>
        <v>18975.560000000001</v>
      </c>
      <c r="H69" s="81"/>
      <c r="I69" s="8">
        <f t="shared" si="0"/>
        <v>0</v>
      </c>
      <c r="J69" s="8">
        <f t="shared" si="3"/>
        <v>1</v>
      </c>
      <c r="K69" s="8">
        <f t="shared" si="1"/>
        <v>18975.560000000001</v>
      </c>
      <c r="N69" s="34"/>
    </row>
    <row r="70" spans="2:14" ht="16.5" x14ac:dyDescent="0.25">
      <c r="B70" s="4">
        <f t="shared" si="4"/>
        <v>56</v>
      </c>
      <c r="C70" s="14" t="s">
        <v>200</v>
      </c>
      <c r="D70" s="6" t="s">
        <v>11</v>
      </c>
      <c r="E70" s="7">
        <v>7.36</v>
      </c>
      <c r="F70" s="81">
        <v>38</v>
      </c>
      <c r="G70" s="8">
        <f t="shared" si="2"/>
        <v>279.68</v>
      </c>
      <c r="H70" s="81"/>
      <c r="I70" s="8">
        <f t="shared" si="0"/>
        <v>0</v>
      </c>
      <c r="J70" s="8">
        <f t="shared" si="3"/>
        <v>38</v>
      </c>
      <c r="K70" s="8">
        <f t="shared" si="1"/>
        <v>279.68</v>
      </c>
      <c r="N70" s="34"/>
    </row>
    <row r="71" spans="2:14" ht="16.5" x14ac:dyDescent="0.25">
      <c r="B71" s="4">
        <f t="shared" si="4"/>
        <v>57</v>
      </c>
      <c r="C71" s="14" t="s">
        <v>201</v>
      </c>
      <c r="D71" s="6" t="s">
        <v>11</v>
      </c>
      <c r="E71" s="7">
        <v>6.44</v>
      </c>
      <c r="F71" s="81"/>
      <c r="G71" s="8">
        <f t="shared" si="2"/>
        <v>0</v>
      </c>
      <c r="H71" s="81">
        <v>6</v>
      </c>
      <c r="I71" s="8">
        <f t="shared" si="0"/>
        <v>38.64</v>
      </c>
      <c r="J71" s="8">
        <f t="shared" si="3"/>
        <v>6</v>
      </c>
      <c r="K71" s="8">
        <f t="shared" si="1"/>
        <v>38.64</v>
      </c>
      <c r="N71" s="34"/>
    </row>
    <row r="72" spans="2:14" ht="16.5" x14ac:dyDescent="0.25">
      <c r="B72" s="4">
        <f t="shared" si="4"/>
        <v>58</v>
      </c>
      <c r="C72" s="14" t="s">
        <v>61</v>
      </c>
      <c r="D72" s="6" t="s">
        <v>11</v>
      </c>
      <c r="E72" s="7">
        <v>15.41</v>
      </c>
      <c r="F72" s="81">
        <v>38</v>
      </c>
      <c r="G72" s="8">
        <f t="shared" si="2"/>
        <v>585.58000000000004</v>
      </c>
      <c r="H72" s="81">
        <v>3</v>
      </c>
      <c r="I72" s="8">
        <f t="shared" si="0"/>
        <v>46.23</v>
      </c>
      <c r="J72" s="8">
        <f t="shared" si="3"/>
        <v>41</v>
      </c>
      <c r="K72" s="8">
        <f t="shared" si="1"/>
        <v>631.80999999999995</v>
      </c>
      <c r="N72" s="34"/>
    </row>
    <row r="73" spans="2:14" ht="16.5" x14ac:dyDescent="0.25">
      <c r="B73" s="4">
        <f t="shared" si="4"/>
        <v>59</v>
      </c>
      <c r="C73" s="5" t="s">
        <v>62</v>
      </c>
      <c r="D73" s="6" t="s">
        <v>47</v>
      </c>
      <c r="E73" s="7">
        <v>1.45</v>
      </c>
      <c r="F73" s="8">
        <v>299</v>
      </c>
      <c r="G73" s="8">
        <f t="shared" si="2"/>
        <v>433.55</v>
      </c>
      <c r="H73" s="8">
        <v>30</v>
      </c>
      <c r="I73" s="8">
        <f t="shared" si="0"/>
        <v>43.5</v>
      </c>
      <c r="J73" s="8">
        <f t="shared" si="3"/>
        <v>329</v>
      </c>
      <c r="K73" s="8">
        <f t="shared" si="1"/>
        <v>477.05</v>
      </c>
      <c r="N73" s="34"/>
    </row>
    <row r="74" spans="2:14" ht="16.5" x14ac:dyDescent="0.25">
      <c r="B74" s="4">
        <f t="shared" si="4"/>
        <v>60</v>
      </c>
      <c r="C74" s="12" t="s">
        <v>63</v>
      </c>
      <c r="D74" s="6" t="s">
        <v>47</v>
      </c>
      <c r="E74" s="7">
        <v>8.91</v>
      </c>
      <c r="F74" s="8">
        <v>78</v>
      </c>
      <c r="G74" s="8">
        <f t="shared" si="2"/>
        <v>694.98</v>
      </c>
      <c r="H74" s="8"/>
      <c r="I74" s="8">
        <f t="shared" si="0"/>
        <v>0</v>
      </c>
      <c r="J74" s="8">
        <f t="shared" si="3"/>
        <v>78</v>
      </c>
      <c r="K74" s="8">
        <f t="shared" si="1"/>
        <v>694.98</v>
      </c>
      <c r="N74" s="34"/>
    </row>
    <row r="75" spans="2:14" ht="16.5" x14ac:dyDescent="0.25">
      <c r="B75" s="4">
        <f t="shared" si="4"/>
        <v>61</v>
      </c>
      <c r="C75" s="14" t="s">
        <v>64</v>
      </c>
      <c r="D75" s="6" t="s">
        <v>47</v>
      </c>
      <c r="E75" s="7">
        <v>0.79</v>
      </c>
      <c r="F75" s="8">
        <v>225</v>
      </c>
      <c r="G75" s="8">
        <f t="shared" si="2"/>
        <v>177.75</v>
      </c>
      <c r="H75" s="8"/>
      <c r="I75" s="8">
        <f t="shared" si="0"/>
        <v>0</v>
      </c>
      <c r="J75" s="8">
        <f t="shared" si="3"/>
        <v>225</v>
      </c>
      <c r="K75" s="8">
        <f t="shared" si="1"/>
        <v>177.75</v>
      </c>
      <c r="N75" s="34"/>
    </row>
    <row r="76" spans="2:14" ht="16.5" x14ac:dyDescent="0.25">
      <c r="B76" s="4">
        <f t="shared" si="4"/>
        <v>62</v>
      </c>
      <c r="C76" s="14" t="s">
        <v>65</v>
      </c>
      <c r="D76" s="6" t="s">
        <v>47</v>
      </c>
      <c r="E76" s="7">
        <v>2.2799999999999998</v>
      </c>
      <c r="F76" s="8">
        <v>39</v>
      </c>
      <c r="G76" s="8">
        <f t="shared" si="2"/>
        <v>88.92</v>
      </c>
      <c r="H76" s="8"/>
      <c r="I76" s="8">
        <f t="shared" si="0"/>
        <v>0</v>
      </c>
      <c r="J76" s="8">
        <f t="shared" si="3"/>
        <v>39</v>
      </c>
      <c r="K76" s="8">
        <f t="shared" si="1"/>
        <v>88.92</v>
      </c>
      <c r="N76" s="34"/>
    </row>
    <row r="77" spans="2:14" ht="16.5" x14ac:dyDescent="0.25">
      <c r="B77" s="4">
        <f t="shared" si="4"/>
        <v>63</v>
      </c>
      <c r="C77" s="14" t="s">
        <v>66</v>
      </c>
      <c r="D77" s="6" t="s">
        <v>11</v>
      </c>
      <c r="E77" s="7">
        <v>2.35</v>
      </c>
      <c r="F77" s="81">
        <v>13</v>
      </c>
      <c r="G77" s="8">
        <f t="shared" si="2"/>
        <v>30.55</v>
      </c>
      <c r="H77" s="81"/>
      <c r="I77" s="8">
        <f t="shared" si="0"/>
        <v>0</v>
      </c>
      <c r="J77" s="8">
        <f t="shared" si="3"/>
        <v>13</v>
      </c>
      <c r="K77" s="8">
        <f t="shared" si="1"/>
        <v>30.55</v>
      </c>
      <c r="N77" s="34"/>
    </row>
    <row r="78" spans="2:14" ht="16.5" x14ac:dyDescent="0.25">
      <c r="B78" s="4">
        <f t="shared" si="4"/>
        <v>64</v>
      </c>
      <c r="C78" s="14" t="s">
        <v>67</v>
      </c>
      <c r="D78" s="6" t="s">
        <v>11</v>
      </c>
      <c r="E78" s="7">
        <v>2.99</v>
      </c>
      <c r="F78" s="81">
        <v>3</v>
      </c>
      <c r="G78" s="8">
        <f t="shared" si="2"/>
        <v>8.9700000000000006</v>
      </c>
      <c r="H78" s="81"/>
      <c r="I78" s="8">
        <f t="shared" si="0"/>
        <v>0</v>
      </c>
      <c r="J78" s="8">
        <f t="shared" si="3"/>
        <v>3</v>
      </c>
      <c r="K78" s="8">
        <f t="shared" si="1"/>
        <v>8.9700000000000006</v>
      </c>
      <c r="N78" s="34"/>
    </row>
    <row r="79" spans="2:14" ht="16.5" x14ac:dyDescent="0.25">
      <c r="B79" s="4">
        <f t="shared" si="4"/>
        <v>65</v>
      </c>
      <c r="C79" s="14" t="s">
        <v>68</v>
      </c>
      <c r="D79" s="6" t="s">
        <v>11</v>
      </c>
      <c r="E79" s="7">
        <v>3.48</v>
      </c>
      <c r="F79" s="81"/>
      <c r="G79" s="8">
        <f t="shared" si="2"/>
        <v>0</v>
      </c>
      <c r="H79" s="81">
        <v>1</v>
      </c>
      <c r="I79" s="8">
        <f t="shared" ref="I79:I111" si="5">+ROUND(H79*$E79,2)</f>
        <v>3.48</v>
      </c>
      <c r="J79" s="8">
        <f t="shared" si="3"/>
        <v>1</v>
      </c>
      <c r="K79" s="8">
        <f t="shared" ref="K79:K111" si="6">+ROUND(J79*$E79,2)</f>
        <v>3.48</v>
      </c>
      <c r="N79" s="34"/>
    </row>
    <row r="80" spans="2:14" ht="16.5" x14ac:dyDescent="0.25">
      <c r="B80" s="4">
        <f t="shared" si="4"/>
        <v>66</v>
      </c>
      <c r="C80" s="14" t="s">
        <v>69</v>
      </c>
      <c r="D80" s="6" t="s">
        <v>11</v>
      </c>
      <c r="E80" s="7">
        <v>3.58</v>
      </c>
      <c r="F80" s="81"/>
      <c r="G80" s="8">
        <f t="shared" ref="G80:G111" si="7">+ROUND(F80*$E80,2)</f>
        <v>0</v>
      </c>
      <c r="H80" s="81">
        <v>1</v>
      </c>
      <c r="I80" s="8">
        <f t="shared" si="5"/>
        <v>3.58</v>
      </c>
      <c r="J80" s="8">
        <f t="shared" ref="J80:J111" si="8">F80+H80</f>
        <v>1</v>
      </c>
      <c r="K80" s="8">
        <f t="shared" si="6"/>
        <v>3.58</v>
      </c>
      <c r="N80" s="34"/>
    </row>
    <row r="81" spans="2:14" ht="16.5" x14ac:dyDescent="0.25">
      <c r="B81" s="4">
        <f t="shared" ref="B81:B111" si="9">B80+1</f>
        <v>67</v>
      </c>
      <c r="C81" s="14" t="s">
        <v>70</v>
      </c>
      <c r="D81" s="6" t="s">
        <v>11</v>
      </c>
      <c r="E81" s="7">
        <v>3.59</v>
      </c>
      <c r="F81" s="81">
        <v>3</v>
      </c>
      <c r="G81" s="8">
        <f t="shared" si="7"/>
        <v>10.77</v>
      </c>
      <c r="H81" s="81">
        <v>1</v>
      </c>
      <c r="I81" s="8">
        <f t="shared" si="5"/>
        <v>3.59</v>
      </c>
      <c r="J81" s="8">
        <f t="shared" si="8"/>
        <v>4</v>
      </c>
      <c r="K81" s="8">
        <f t="shared" si="6"/>
        <v>14.36</v>
      </c>
      <c r="N81" s="34"/>
    </row>
    <row r="82" spans="2:14" ht="16.5" x14ac:dyDescent="0.25">
      <c r="B82" s="4">
        <f t="shared" si="9"/>
        <v>68</v>
      </c>
      <c r="C82" s="14" t="s">
        <v>71</v>
      </c>
      <c r="D82" s="6" t="s">
        <v>11</v>
      </c>
      <c r="E82" s="7">
        <v>3.91</v>
      </c>
      <c r="F82" s="81"/>
      <c r="G82" s="8">
        <f t="shared" si="7"/>
        <v>0</v>
      </c>
      <c r="H82" s="81">
        <v>3</v>
      </c>
      <c r="I82" s="8">
        <f t="shared" si="5"/>
        <v>11.73</v>
      </c>
      <c r="J82" s="8">
        <f t="shared" si="8"/>
        <v>3</v>
      </c>
      <c r="K82" s="8">
        <f t="shared" si="6"/>
        <v>11.73</v>
      </c>
      <c r="N82" s="34"/>
    </row>
    <row r="83" spans="2:14" ht="16.5" x14ac:dyDescent="0.25">
      <c r="B83" s="4">
        <f t="shared" si="9"/>
        <v>69</v>
      </c>
      <c r="C83" s="14" t="s">
        <v>72</v>
      </c>
      <c r="D83" s="6" t="s">
        <v>11</v>
      </c>
      <c r="E83" s="7">
        <v>4.87</v>
      </c>
      <c r="F83" s="81">
        <v>3</v>
      </c>
      <c r="G83" s="8">
        <f t="shared" si="7"/>
        <v>14.61</v>
      </c>
      <c r="H83" s="81"/>
      <c r="I83" s="8">
        <f t="shared" si="5"/>
        <v>0</v>
      </c>
      <c r="J83" s="8">
        <f t="shared" si="8"/>
        <v>3</v>
      </c>
      <c r="K83" s="8">
        <f t="shared" si="6"/>
        <v>14.61</v>
      </c>
      <c r="N83" s="34"/>
    </row>
    <row r="84" spans="2:14" ht="33" x14ac:dyDescent="0.25">
      <c r="B84" s="4">
        <f t="shared" si="9"/>
        <v>70</v>
      </c>
      <c r="C84" s="14" t="s">
        <v>73</v>
      </c>
      <c r="D84" s="6" t="s">
        <v>11</v>
      </c>
      <c r="E84" s="7">
        <v>7.03</v>
      </c>
      <c r="F84" s="81">
        <v>66</v>
      </c>
      <c r="G84" s="8">
        <f t="shared" si="7"/>
        <v>463.98</v>
      </c>
      <c r="H84" s="81"/>
      <c r="I84" s="8">
        <f t="shared" si="5"/>
        <v>0</v>
      </c>
      <c r="J84" s="8">
        <f t="shared" si="8"/>
        <v>66</v>
      </c>
      <c r="K84" s="8">
        <f t="shared" si="6"/>
        <v>463.98</v>
      </c>
      <c r="N84" s="34"/>
    </row>
    <row r="85" spans="2:14" ht="16.5" x14ac:dyDescent="0.25">
      <c r="B85" s="4">
        <f t="shared" si="9"/>
        <v>71</v>
      </c>
      <c r="C85" s="13" t="s">
        <v>74</v>
      </c>
      <c r="D85" s="6" t="s">
        <v>11</v>
      </c>
      <c r="E85" s="7">
        <v>1272.58</v>
      </c>
      <c r="F85" s="81">
        <v>1</v>
      </c>
      <c r="G85" s="8">
        <f t="shared" si="7"/>
        <v>1272.58</v>
      </c>
      <c r="H85" s="81"/>
      <c r="I85" s="8">
        <f t="shared" si="5"/>
        <v>0</v>
      </c>
      <c r="J85" s="8">
        <f t="shared" si="8"/>
        <v>1</v>
      </c>
      <c r="K85" s="8">
        <f t="shared" si="6"/>
        <v>1272.58</v>
      </c>
      <c r="N85" s="34"/>
    </row>
    <row r="86" spans="2:14" ht="16.5" x14ac:dyDescent="0.25">
      <c r="B86" s="4">
        <f t="shared" si="9"/>
        <v>72</v>
      </c>
      <c r="C86" s="13" t="s">
        <v>75</v>
      </c>
      <c r="D86" s="6" t="s">
        <v>11</v>
      </c>
      <c r="E86" s="7">
        <v>1595.09</v>
      </c>
      <c r="F86" s="81">
        <v>12</v>
      </c>
      <c r="G86" s="8">
        <f t="shared" si="7"/>
        <v>19141.080000000002</v>
      </c>
      <c r="H86" s="81"/>
      <c r="I86" s="8">
        <f t="shared" si="5"/>
        <v>0</v>
      </c>
      <c r="J86" s="8">
        <f t="shared" si="8"/>
        <v>12</v>
      </c>
      <c r="K86" s="8">
        <f t="shared" si="6"/>
        <v>19141.080000000002</v>
      </c>
      <c r="N86" s="34"/>
    </row>
    <row r="87" spans="2:14" ht="29.25" customHeight="1" x14ac:dyDescent="0.25">
      <c r="B87" s="4">
        <f t="shared" si="9"/>
        <v>73</v>
      </c>
      <c r="C87" s="13" t="s">
        <v>76</v>
      </c>
      <c r="D87" s="6" t="s">
        <v>11</v>
      </c>
      <c r="E87" s="7">
        <v>9.34</v>
      </c>
      <c r="F87" s="81">
        <v>90</v>
      </c>
      <c r="G87" s="8">
        <f t="shared" si="7"/>
        <v>840.6</v>
      </c>
      <c r="H87" s="81"/>
      <c r="I87" s="8">
        <f t="shared" si="5"/>
        <v>0</v>
      </c>
      <c r="J87" s="8">
        <f t="shared" si="8"/>
        <v>90</v>
      </c>
      <c r="K87" s="8">
        <f t="shared" si="6"/>
        <v>840.6</v>
      </c>
      <c r="N87" s="34"/>
    </row>
    <row r="88" spans="2:14" ht="33" x14ac:dyDescent="0.25">
      <c r="B88" s="4">
        <f t="shared" si="9"/>
        <v>74</v>
      </c>
      <c r="C88" s="13" t="s">
        <v>77</v>
      </c>
      <c r="D88" s="6" t="s">
        <v>11</v>
      </c>
      <c r="E88" s="7">
        <v>12.29</v>
      </c>
      <c r="F88" s="81">
        <v>27</v>
      </c>
      <c r="G88" s="8">
        <f t="shared" si="7"/>
        <v>331.83</v>
      </c>
      <c r="H88" s="81">
        <v>2</v>
      </c>
      <c r="I88" s="8">
        <f t="shared" si="5"/>
        <v>24.58</v>
      </c>
      <c r="J88" s="8">
        <f t="shared" si="8"/>
        <v>29</v>
      </c>
      <c r="K88" s="8">
        <f t="shared" si="6"/>
        <v>356.41</v>
      </c>
      <c r="N88" s="34"/>
    </row>
    <row r="89" spans="2:14" ht="16.5" x14ac:dyDescent="0.25">
      <c r="B89" s="4">
        <f t="shared" si="9"/>
        <v>75</v>
      </c>
      <c r="C89" s="13" t="s">
        <v>202</v>
      </c>
      <c r="D89" s="6" t="s">
        <v>11</v>
      </c>
      <c r="E89" s="7">
        <v>11.05</v>
      </c>
      <c r="F89" s="81">
        <v>13</v>
      </c>
      <c r="G89" s="8">
        <f t="shared" si="7"/>
        <v>143.65</v>
      </c>
      <c r="H89" s="81">
        <v>2</v>
      </c>
      <c r="I89" s="8">
        <f t="shared" si="5"/>
        <v>22.1</v>
      </c>
      <c r="J89" s="8">
        <f t="shared" si="8"/>
        <v>15</v>
      </c>
      <c r="K89" s="8">
        <f t="shared" si="6"/>
        <v>165.75</v>
      </c>
      <c r="N89" s="34"/>
    </row>
    <row r="90" spans="2:14" ht="16.5" x14ac:dyDescent="0.25">
      <c r="B90" s="4">
        <f t="shared" si="9"/>
        <v>76</v>
      </c>
      <c r="C90" s="13" t="s">
        <v>78</v>
      </c>
      <c r="D90" s="6" t="s">
        <v>11</v>
      </c>
      <c r="E90" s="7">
        <v>2.5499999999999998</v>
      </c>
      <c r="F90" s="81">
        <v>104</v>
      </c>
      <c r="G90" s="8">
        <f t="shared" si="7"/>
        <v>265.2</v>
      </c>
      <c r="H90" s="81"/>
      <c r="I90" s="8">
        <f t="shared" si="5"/>
        <v>0</v>
      </c>
      <c r="J90" s="8">
        <f t="shared" si="8"/>
        <v>104</v>
      </c>
      <c r="K90" s="8">
        <f t="shared" si="6"/>
        <v>265.2</v>
      </c>
      <c r="N90" s="34"/>
    </row>
    <row r="91" spans="2:14" ht="33" x14ac:dyDescent="0.25">
      <c r="B91" s="4">
        <f t="shared" si="9"/>
        <v>77</v>
      </c>
      <c r="C91" s="9" t="s">
        <v>79</v>
      </c>
      <c r="D91" s="6" t="s">
        <v>11</v>
      </c>
      <c r="E91" s="7">
        <v>178.8</v>
      </c>
      <c r="F91" s="81">
        <v>110</v>
      </c>
      <c r="G91" s="8">
        <f t="shared" si="7"/>
        <v>19668</v>
      </c>
      <c r="H91" s="81"/>
      <c r="I91" s="8">
        <f t="shared" si="5"/>
        <v>0</v>
      </c>
      <c r="J91" s="8">
        <f t="shared" si="8"/>
        <v>110</v>
      </c>
      <c r="K91" s="8">
        <f t="shared" si="6"/>
        <v>19668</v>
      </c>
      <c r="N91" s="34"/>
    </row>
    <row r="92" spans="2:14" ht="33" x14ac:dyDescent="0.25">
      <c r="B92" s="4">
        <f t="shared" si="9"/>
        <v>78</v>
      </c>
      <c r="C92" s="9" t="s">
        <v>80</v>
      </c>
      <c r="D92" s="6" t="s">
        <v>11</v>
      </c>
      <c r="E92" s="7">
        <v>2</v>
      </c>
      <c r="F92" s="81">
        <v>220</v>
      </c>
      <c r="G92" s="8">
        <f t="shared" si="7"/>
        <v>440</v>
      </c>
      <c r="H92" s="81"/>
      <c r="I92" s="8">
        <f t="shared" si="5"/>
        <v>0</v>
      </c>
      <c r="J92" s="8">
        <f t="shared" si="8"/>
        <v>220</v>
      </c>
      <c r="K92" s="8">
        <f t="shared" si="6"/>
        <v>440</v>
      </c>
      <c r="N92" s="34"/>
    </row>
    <row r="93" spans="2:14" ht="16.5" x14ac:dyDescent="0.25">
      <c r="B93" s="4">
        <f t="shared" si="9"/>
        <v>79</v>
      </c>
      <c r="C93" s="9" t="s">
        <v>203</v>
      </c>
      <c r="D93" s="6" t="s">
        <v>47</v>
      </c>
      <c r="E93" s="7">
        <v>0.91</v>
      </c>
      <c r="F93" s="8">
        <v>330</v>
      </c>
      <c r="G93" s="8">
        <v>306.89999999999998</v>
      </c>
      <c r="H93" s="81"/>
      <c r="I93" s="8">
        <f t="shared" si="5"/>
        <v>0</v>
      </c>
      <c r="J93" s="8">
        <f t="shared" si="8"/>
        <v>330</v>
      </c>
      <c r="K93" s="8">
        <f t="shared" si="6"/>
        <v>300.3</v>
      </c>
      <c r="N93" s="34"/>
    </row>
    <row r="94" spans="2:14" ht="16.5" x14ac:dyDescent="0.25">
      <c r="B94" s="4">
        <f t="shared" si="9"/>
        <v>80</v>
      </c>
      <c r="C94" s="13" t="s">
        <v>204</v>
      </c>
      <c r="D94" s="6" t="s">
        <v>11</v>
      </c>
      <c r="E94" s="7">
        <v>1.35</v>
      </c>
      <c r="F94" s="81">
        <v>140</v>
      </c>
      <c r="G94" s="8">
        <f t="shared" si="7"/>
        <v>189</v>
      </c>
      <c r="H94" s="81"/>
      <c r="I94" s="8">
        <f t="shared" si="5"/>
        <v>0</v>
      </c>
      <c r="J94" s="8">
        <f t="shared" si="8"/>
        <v>140</v>
      </c>
      <c r="K94" s="8">
        <f t="shared" si="6"/>
        <v>189</v>
      </c>
      <c r="N94" s="34"/>
    </row>
    <row r="95" spans="2:14" ht="16.5" x14ac:dyDescent="0.25">
      <c r="B95" s="4">
        <f t="shared" si="9"/>
        <v>81</v>
      </c>
      <c r="C95" s="11" t="s">
        <v>205</v>
      </c>
      <c r="D95" s="6" t="s">
        <v>11</v>
      </c>
      <c r="E95" s="7">
        <v>0.37</v>
      </c>
      <c r="F95" s="81">
        <v>70</v>
      </c>
      <c r="G95" s="8">
        <f t="shared" si="7"/>
        <v>25.9</v>
      </c>
      <c r="H95" s="81"/>
      <c r="I95" s="8">
        <f t="shared" si="5"/>
        <v>0</v>
      </c>
      <c r="J95" s="8">
        <f t="shared" si="8"/>
        <v>70</v>
      </c>
      <c r="K95" s="8">
        <f t="shared" si="6"/>
        <v>25.9</v>
      </c>
      <c r="N95" s="34"/>
    </row>
    <row r="96" spans="2:14" ht="16.5" x14ac:dyDescent="0.25">
      <c r="B96" s="4">
        <f t="shared" si="9"/>
        <v>82</v>
      </c>
      <c r="C96" s="11" t="s">
        <v>206</v>
      </c>
      <c r="D96" s="6" t="s">
        <v>11</v>
      </c>
      <c r="E96" s="7">
        <v>0.48</v>
      </c>
      <c r="F96" s="81">
        <v>70</v>
      </c>
      <c r="G96" s="8">
        <f t="shared" si="7"/>
        <v>33.6</v>
      </c>
      <c r="H96" s="81"/>
      <c r="I96" s="8">
        <f t="shared" si="5"/>
        <v>0</v>
      </c>
      <c r="J96" s="8">
        <f t="shared" si="8"/>
        <v>70</v>
      </c>
      <c r="K96" s="8">
        <f t="shared" si="6"/>
        <v>33.6</v>
      </c>
      <c r="N96" s="34"/>
    </row>
    <row r="97" spans="2:14" ht="33" x14ac:dyDescent="0.25">
      <c r="B97" s="4">
        <f t="shared" si="9"/>
        <v>83</v>
      </c>
      <c r="C97" s="9" t="s">
        <v>182</v>
      </c>
      <c r="D97" s="6" t="s">
        <v>11</v>
      </c>
      <c r="E97" s="7">
        <v>2.4500000000000002</v>
      </c>
      <c r="F97" s="81">
        <v>296</v>
      </c>
      <c r="G97" s="8">
        <f t="shared" si="7"/>
        <v>725.2</v>
      </c>
      <c r="H97" s="81"/>
      <c r="I97" s="8">
        <f t="shared" si="5"/>
        <v>0</v>
      </c>
      <c r="J97" s="8">
        <f t="shared" si="8"/>
        <v>296</v>
      </c>
      <c r="K97" s="8">
        <f t="shared" si="6"/>
        <v>725.2</v>
      </c>
      <c r="N97" s="34"/>
    </row>
    <row r="98" spans="2:14" ht="16.5" x14ac:dyDescent="0.25">
      <c r="B98" s="4">
        <f t="shared" si="9"/>
        <v>84</v>
      </c>
      <c r="C98" s="11" t="s">
        <v>81</v>
      </c>
      <c r="D98" s="6" t="s">
        <v>11</v>
      </c>
      <c r="E98" s="7">
        <v>2.67</v>
      </c>
      <c r="F98" s="81">
        <v>160</v>
      </c>
      <c r="G98" s="8">
        <f t="shared" si="7"/>
        <v>427.2</v>
      </c>
      <c r="H98" s="81"/>
      <c r="I98" s="8">
        <f t="shared" si="5"/>
        <v>0</v>
      </c>
      <c r="J98" s="8">
        <f t="shared" si="8"/>
        <v>160</v>
      </c>
      <c r="K98" s="8">
        <f t="shared" si="6"/>
        <v>427.2</v>
      </c>
      <c r="N98" s="34"/>
    </row>
    <row r="99" spans="2:14" ht="16.5" x14ac:dyDescent="0.25">
      <c r="B99" s="4">
        <f t="shared" si="9"/>
        <v>85</v>
      </c>
      <c r="C99" s="14" t="s">
        <v>82</v>
      </c>
      <c r="D99" s="6" t="s">
        <v>11</v>
      </c>
      <c r="E99" s="7">
        <v>0.61</v>
      </c>
      <c r="F99" s="81">
        <v>160</v>
      </c>
      <c r="G99" s="8">
        <f t="shared" si="7"/>
        <v>97.6</v>
      </c>
      <c r="H99" s="81"/>
      <c r="I99" s="8">
        <f t="shared" si="5"/>
        <v>0</v>
      </c>
      <c r="J99" s="8">
        <f t="shared" si="8"/>
        <v>160</v>
      </c>
      <c r="K99" s="8">
        <f t="shared" si="6"/>
        <v>97.6</v>
      </c>
      <c r="N99" s="34"/>
    </row>
    <row r="100" spans="2:14" ht="16.5" x14ac:dyDescent="0.25">
      <c r="B100" s="4">
        <f t="shared" si="9"/>
        <v>86</v>
      </c>
      <c r="C100" s="13" t="s">
        <v>83</v>
      </c>
      <c r="D100" s="6" t="s">
        <v>47</v>
      </c>
      <c r="E100" s="7">
        <v>1.6</v>
      </c>
      <c r="F100" s="8">
        <v>4409.3</v>
      </c>
      <c r="G100" s="8">
        <f t="shared" si="7"/>
        <v>7054.88</v>
      </c>
      <c r="H100" s="8"/>
      <c r="I100" s="8">
        <f t="shared" si="5"/>
        <v>0</v>
      </c>
      <c r="J100" s="8">
        <f t="shared" si="8"/>
        <v>4409.3</v>
      </c>
      <c r="K100" s="8">
        <f t="shared" si="6"/>
        <v>7054.88</v>
      </c>
      <c r="N100" s="34"/>
    </row>
    <row r="101" spans="2:14" ht="16.5" x14ac:dyDescent="0.25">
      <c r="B101" s="4">
        <f t="shared" si="9"/>
        <v>87</v>
      </c>
      <c r="C101" s="9" t="s">
        <v>84</v>
      </c>
      <c r="D101" s="6" t="s">
        <v>11</v>
      </c>
      <c r="E101" s="7">
        <v>19.46</v>
      </c>
      <c r="F101" s="81">
        <v>80</v>
      </c>
      <c r="G101" s="8">
        <f t="shared" si="7"/>
        <v>1556.8</v>
      </c>
      <c r="H101" s="81"/>
      <c r="I101" s="8">
        <f t="shared" si="5"/>
        <v>0</v>
      </c>
      <c r="J101" s="8">
        <f t="shared" si="8"/>
        <v>80</v>
      </c>
      <c r="K101" s="8">
        <f t="shared" si="6"/>
        <v>1556.8</v>
      </c>
      <c r="N101" s="34"/>
    </row>
    <row r="102" spans="2:14" ht="16.5" x14ac:dyDescent="0.25">
      <c r="B102" s="4">
        <f t="shared" si="9"/>
        <v>88</v>
      </c>
      <c r="C102" s="9" t="s">
        <v>85</v>
      </c>
      <c r="D102" s="6" t="s">
        <v>11</v>
      </c>
      <c r="E102" s="7">
        <v>8.77</v>
      </c>
      <c r="F102" s="81">
        <v>80</v>
      </c>
      <c r="G102" s="8">
        <f t="shared" si="7"/>
        <v>701.6</v>
      </c>
      <c r="H102" s="81"/>
      <c r="I102" s="8">
        <f t="shared" si="5"/>
        <v>0</v>
      </c>
      <c r="J102" s="8">
        <f t="shared" si="8"/>
        <v>80</v>
      </c>
      <c r="K102" s="8">
        <f t="shared" si="6"/>
        <v>701.6</v>
      </c>
      <c r="N102" s="34"/>
    </row>
    <row r="103" spans="2:14" ht="16.5" x14ac:dyDescent="0.25">
      <c r="B103" s="4">
        <f t="shared" si="9"/>
        <v>89</v>
      </c>
      <c r="C103" s="9" t="s">
        <v>86</v>
      </c>
      <c r="D103" s="6" t="s">
        <v>11</v>
      </c>
      <c r="E103" s="7">
        <v>0.03</v>
      </c>
      <c r="F103" s="81">
        <v>240</v>
      </c>
      <c r="G103" s="8">
        <f t="shared" si="7"/>
        <v>7.2</v>
      </c>
      <c r="H103" s="81"/>
      <c r="I103" s="8">
        <f t="shared" si="5"/>
        <v>0</v>
      </c>
      <c r="J103" s="8">
        <f t="shared" si="8"/>
        <v>240</v>
      </c>
      <c r="K103" s="8">
        <f t="shared" si="6"/>
        <v>7.2</v>
      </c>
      <c r="N103" s="34"/>
    </row>
    <row r="104" spans="2:14" ht="16.5" x14ac:dyDescent="0.25">
      <c r="B104" s="4">
        <f t="shared" si="9"/>
        <v>90</v>
      </c>
      <c r="C104" s="9" t="s">
        <v>87</v>
      </c>
      <c r="D104" s="6" t="s">
        <v>11</v>
      </c>
      <c r="E104" s="7">
        <v>0.03</v>
      </c>
      <c r="F104" s="81">
        <v>240</v>
      </c>
      <c r="G104" s="8">
        <f t="shared" si="7"/>
        <v>7.2</v>
      </c>
      <c r="H104" s="81"/>
      <c r="I104" s="8">
        <f t="shared" si="5"/>
        <v>0</v>
      </c>
      <c r="J104" s="8">
        <f t="shared" si="8"/>
        <v>240</v>
      </c>
      <c r="K104" s="8">
        <f t="shared" si="6"/>
        <v>7.2</v>
      </c>
      <c r="N104" s="34"/>
    </row>
    <row r="105" spans="2:14" ht="16.5" x14ac:dyDescent="0.25">
      <c r="B105" s="4">
        <f t="shared" si="9"/>
        <v>91</v>
      </c>
      <c r="C105" s="9" t="s">
        <v>88</v>
      </c>
      <c r="D105" s="6" t="s">
        <v>11</v>
      </c>
      <c r="E105" s="7">
        <v>0.28999999999999998</v>
      </c>
      <c r="F105" s="81">
        <v>240</v>
      </c>
      <c r="G105" s="8">
        <f t="shared" si="7"/>
        <v>69.599999999999994</v>
      </c>
      <c r="H105" s="81"/>
      <c r="I105" s="8">
        <f t="shared" si="5"/>
        <v>0</v>
      </c>
      <c r="J105" s="8">
        <f t="shared" si="8"/>
        <v>240</v>
      </c>
      <c r="K105" s="8">
        <f t="shared" si="6"/>
        <v>69.599999999999994</v>
      </c>
      <c r="N105" s="34"/>
    </row>
    <row r="106" spans="2:14" ht="16.5" x14ac:dyDescent="0.25">
      <c r="B106" s="4">
        <f t="shared" si="9"/>
        <v>92</v>
      </c>
      <c r="C106" s="9" t="s">
        <v>89</v>
      </c>
      <c r="D106" s="6" t="s">
        <v>11</v>
      </c>
      <c r="E106" s="7">
        <v>3.42</v>
      </c>
      <c r="F106" s="81">
        <v>80</v>
      </c>
      <c r="G106" s="8">
        <f t="shared" si="7"/>
        <v>273.60000000000002</v>
      </c>
      <c r="H106" s="81"/>
      <c r="I106" s="8">
        <f t="shared" si="5"/>
        <v>0</v>
      </c>
      <c r="J106" s="8">
        <f t="shared" si="8"/>
        <v>80</v>
      </c>
      <c r="K106" s="8">
        <f t="shared" si="6"/>
        <v>273.60000000000002</v>
      </c>
      <c r="N106" s="34"/>
    </row>
    <row r="107" spans="2:14" ht="16.5" x14ac:dyDescent="0.25">
      <c r="B107" s="4">
        <f t="shared" si="9"/>
        <v>93</v>
      </c>
      <c r="C107" s="9" t="s">
        <v>90</v>
      </c>
      <c r="D107" s="6" t="s">
        <v>11</v>
      </c>
      <c r="E107" s="7">
        <v>0.14000000000000001</v>
      </c>
      <c r="F107" s="81">
        <v>80</v>
      </c>
      <c r="G107" s="8">
        <f t="shared" si="7"/>
        <v>11.2</v>
      </c>
      <c r="H107" s="81"/>
      <c r="I107" s="8">
        <f t="shared" si="5"/>
        <v>0</v>
      </c>
      <c r="J107" s="8">
        <f t="shared" si="8"/>
        <v>80</v>
      </c>
      <c r="K107" s="8">
        <f t="shared" si="6"/>
        <v>11.2</v>
      </c>
      <c r="N107" s="34"/>
    </row>
    <row r="108" spans="2:14" ht="16.5" x14ac:dyDescent="0.25">
      <c r="B108" s="4">
        <f t="shared" si="9"/>
        <v>94</v>
      </c>
      <c r="C108" s="15" t="s">
        <v>91</v>
      </c>
      <c r="D108" s="6" t="s">
        <v>11</v>
      </c>
      <c r="E108" s="7">
        <v>0.13</v>
      </c>
      <c r="F108" s="81">
        <v>160</v>
      </c>
      <c r="G108" s="8">
        <f t="shared" si="7"/>
        <v>20.8</v>
      </c>
      <c r="H108" s="81"/>
      <c r="I108" s="8">
        <f t="shared" si="5"/>
        <v>0</v>
      </c>
      <c r="J108" s="8">
        <f t="shared" si="8"/>
        <v>160</v>
      </c>
      <c r="K108" s="8">
        <f t="shared" si="6"/>
        <v>20.8</v>
      </c>
      <c r="N108" s="34"/>
    </row>
    <row r="109" spans="2:14" ht="16.5" x14ac:dyDescent="0.25">
      <c r="B109" s="4">
        <f t="shared" si="9"/>
        <v>95</v>
      </c>
      <c r="C109" s="5" t="s">
        <v>207</v>
      </c>
      <c r="D109" s="6" t="s">
        <v>11</v>
      </c>
      <c r="E109" s="7">
        <v>36.619999999999997</v>
      </c>
      <c r="F109" s="81">
        <v>80</v>
      </c>
      <c r="G109" s="8">
        <f t="shared" si="7"/>
        <v>2929.6</v>
      </c>
      <c r="H109" s="81"/>
      <c r="I109" s="8">
        <f t="shared" si="5"/>
        <v>0</v>
      </c>
      <c r="J109" s="8">
        <f t="shared" si="8"/>
        <v>80</v>
      </c>
      <c r="K109" s="8">
        <f t="shared" si="6"/>
        <v>2929.6</v>
      </c>
      <c r="N109" s="34"/>
    </row>
    <row r="110" spans="2:14" ht="32.1" customHeight="1" x14ac:dyDescent="0.25">
      <c r="B110" s="4">
        <f t="shared" si="9"/>
        <v>96</v>
      </c>
      <c r="C110" s="5" t="s">
        <v>208</v>
      </c>
      <c r="D110" s="6" t="s">
        <v>11</v>
      </c>
      <c r="E110" s="7">
        <v>37.61</v>
      </c>
      <c r="F110" s="81">
        <v>80</v>
      </c>
      <c r="G110" s="8">
        <f t="shared" si="7"/>
        <v>3008.8</v>
      </c>
      <c r="H110" s="81"/>
      <c r="I110" s="8">
        <f t="shared" si="5"/>
        <v>0</v>
      </c>
      <c r="J110" s="8">
        <f t="shared" si="8"/>
        <v>80</v>
      </c>
      <c r="K110" s="8">
        <f t="shared" si="6"/>
        <v>3008.8</v>
      </c>
      <c r="N110" s="34"/>
    </row>
    <row r="111" spans="2:14" ht="16.5" x14ac:dyDescent="0.25">
      <c r="B111" s="4">
        <f t="shared" si="9"/>
        <v>97</v>
      </c>
      <c r="C111" s="5" t="s">
        <v>92</v>
      </c>
      <c r="D111" s="6" t="s">
        <v>11</v>
      </c>
      <c r="E111" s="7">
        <v>27.71</v>
      </c>
      <c r="F111" s="81">
        <v>80</v>
      </c>
      <c r="G111" s="8">
        <f t="shared" si="7"/>
        <v>2216.8000000000002</v>
      </c>
      <c r="H111" s="81"/>
      <c r="I111" s="8">
        <f t="shared" si="5"/>
        <v>0</v>
      </c>
      <c r="J111" s="8">
        <f t="shared" si="8"/>
        <v>80</v>
      </c>
      <c r="K111" s="8">
        <f t="shared" si="6"/>
        <v>2216.8000000000002</v>
      </c>
      <c r="N111" s="34"/>
    </row>
    <row r="112" spans="2:14" s="115" customFormat="1" ht="18" x14ac:dyDescent="0.25">
      <c r="B112" s="125" t="s">
        <v>8</v>
      </c>
      <c r="C112" s="304" t="s">
        <v>93</v>
      </c>
      <c r="D112" s="305"/>
      <c r="E112" s="116"/>
      <c r="F112" s="288">
        <f>SUM(G$15:G$111)</f>
        <v>344895.08999999997</v>
      </c>
      <c r="G112" s="289"/>
      <c r="H112" s="288">
        <f>SUM(I$15:I$111)</f>
        <v>87775.62999999999</v>
      </c>
      <c r="I112" s="289"/>
      <c r="J112" s="288">
        <f>SUM(K$15:K$111)</f>
        <v>432664.11999999976</v>
      </c>
      <c r="K112" s="289"/>
    </row>
    <row r="113" spans="2:11" s="135" customFormat="1" ht="10.5" customHeight="1" x14ac:dyDescent="0.25">
      <c r="C113" s="86"/>
      <c r="D113" s="43"/>
      <c r="E113" s="43"/>
      <c r="F113" s="43"/>
      <c r="G113" s="43"/>
      <c r="H113" s="43"/>
      <c r="I113" s="43"/>
      <c r="J113" s="43"/>
      <c r="K113" s="43"/>
    </row>
    <row r="114" spans="2:11" s="115" customFormat="1" ht="18" x14ac:dyDescent="0.25">
      <c r="B114" s="111" t="s">
        <v>94</v>
      </c>
      <c r="C114" s="112" t="s">
        <v>95</v>
      </c>
      <c r="D114" s="113"/>
      <c r="E114" s="113"/>
      <c r="F114" s="113"/>
      <c r="G114" s="113"/>
      <c r="H114" s="113"/>
      <c r="I114" s="113"/>
      <c r="J114" s="113"/>
      <c r="K114" s="114"/>
    </row>
    <row r="115" spans="2:11" ht="16.5" x14ac:dyDescent="0.25">
      <c r="B115" s="4">
        <f>B111+1</f>
        <v>98</v>
      </c>
      <c r="C115" s="17" t="s">
        <v>97</v>
      </c>
      <c r="D115" s="19" t="s">
        <v>96</v>
      </c>
      <c r="E115" s="7">
        <v>115.67</v>
      </c>
      <c r="F115" s="80"/>
      <c r="G115" s="8">
        <f t="shared" ref="G115:G178" si="10">+ROUND(F115*$E115,2)</f>
        <v>0</v>
      </c>
      <c r="H115" s="18">
        <v>0.5</v>
      </c>
      <c r="I115" s="8">
        <f t="shared" ref="I115:I178" si="11">+ROUND(H115*$E115,2)</f>
        <v>57.84</v>
      </c>
      <c r="J115" s="8">
        <f t="shared" ref="J115:J178" si="12">F115+H115</f>
        <v>0.5</v>
      </c>
      <c r="K115" s="8">
        <f t="shared" ref="K115:K178" si="13">+ROUND(J115*$E115,2)</f>
        <v>57.84</v>
      </c>
    </row>
    <row r="116" spans="2:11" ht="16.5" x14ac:dyDescent="0.25">
      <c r="B116" s="4">
        <f>B115+1</f>
        <v>99</v>
      </c>
      <c r="C116" s="17" t="s">
        <v>98</v>
      </c>
      <c r="D116" s="19" t="s">
        <v>96</v>
      </c>
      <c r="E116" s="7">
        <v>137.46</v>
      </c>
      <c r="F116" s="18"/>
      <c r="G116" s="8">
        <f t="shared" si="10"/>
        <v>0</v>
      </c>
      <c r="H116" s="18">
        <v>0.5</v>
      </c>
      <c r="I116" s="8">
        <f t="shared" si="11"/>
        <v>68.73</v>
      </c>
      <c r="J116" s="8">
        <f t="shared" si="12"/>
        <v>0.5</v>
      </c>
      <c r="K116" s="8">
        <f t="shared" si="13"/>
        <v>68.73</v>
      </c>
    </row>
    <row r="117" spans="2:11" ht="16.5" x14ac:dyDescent="0.25">
      <c r="B117" s="4">
        <f t="shared" ref="B117:B180" si="14">B116+1</f>
        <v>100</v>
      </c>
      <c r="C117" s="17" t="s">
        <v>99</v>
      </c>
      <c r="D117" s="19" t="s">
        <v>96</v>
      </c>
      <c r="E117" s="7">
        <v>80.989999999999995</v>
      </c>
      <c r="F117" s="18"/>
      <c r="G117" s="8">
        <f t="shared" si="10"/>
        <v>0</v>
      </c>
      <c r="H117" s="18">
        <v>0.5</v>
      </c>
      <c r="I117" s="8">
        <f t="shared" si="11"/>
        <v>40.5</v>
      </c>
      <c r="J117" s="8">
        <f t="shared" si="12"/>
        <v>0.5</v>
      </c>
      <c r="K117" s="8">
        <f t="shared" si="13"/>
        <v>40.5</v>
      </c>
    </row>
    <row r="118" spans="2:11" ht="16.5" x14ac:dyDescent="0.25">
      <c r="B118" s="4">
        <f t="shared" si="14"/>
        <v>101</v>
      </c>
      <c r="C118" s="17" t="s">
        <v>183</v>
      </c>
      <c r="D118" s="19" t="s">
        <v>96</v>
      </c>
      <c r="E118" s="7">
        <v>149.77000000000001</v>
      </c>
      <c r="F118" s="18"/>
      <c r="G118" s="8">
        <f t="shared" si="10"/>
        <v>0</v>
      </c>
      <c r="H118" s="18">
        <v>0.5</v>
      </c>
      <c r="I118" s="8">
        <f t="shared" si="11"/>
        <v>74.89</v>
      </c>
      <c r="J118" s="8">
        <f t="shared" si="12"/>
        <v>0.5</v>
      </c>
      <c r="K118" s="8">
        <f t="shared" si="13"/>
        <v>74.89</v>
      </c>
    </row>
    <row r="119" spans="2:11" ht="33" x14ac:dyDescent="0.25">
      <c r="B119" s="4">
        <f t="shared" si="14"/>
        <v>102</v>
      </c>
      <c r="C119" s="17" t="s">
        <v>100</v>
      </c>
      <c r="D119" s="19" t="s">
        <v>96</v>
      </c>
      <c r="E119" s="7">
        <v>276.14999999999998</v>
      </c>
      <c r="F119" s="18"/>
      <c r="G119" s="8">
        <f t="shared" si="10"/>
        <v>0</v>
      </c>
      <c r="H119" s="18">
        <v>0.5</v>
      </c>
      <c r="I119" s="8">
        <f t="shared" si="11"/>
        <v>138.08000000000001</v>
      </c>
      <c r="J119" s="8">
        <f t="shared" si="12"/>
        <v>0.5</v>
      </c>
      <c r="K119" s="8">
        <f t="shared" si="13"/>
        <v>138.08000000000001</v>
      </c>
    </row>
    <row r="120" spans="2:11" ht="33" x14ac:dyDescent="0.25">
      <c r="B120" s="4">
        <f t="shared" si="14"/>
        <v>103</v>
      </c>
      <c r="C120" s="17" t="s">
        <v>101</v>
      </c>
      <c r="D120" s="19" t="s">
        <v>96</v>
      </c>
      <c r="E120" s="7">
        <v>210.23</v>
      </c>
      <c r="F120" s="18"/>
      <c r="G120" s="8">
        <f t="shared" si="10"/>
        <v>0</v>
      </c>
      <c r="H120" s="18">
        <v>0.5</v>
      </c>
      <c r="I120" s="8">
        <f t="shared" si="11"/>
        <v>105.12</v>
      </c>
      <c r="J120" s="8">
        <f t="shared" si="12"/>
        <v>0.5</v>
      </c>
      <c r="K120" s="8">
        <f t="shared" si="13"/>
        <v>105.12</v>
      </c>
    </row>
    <row r="121" spans="2:11" ht="33" x14ac:dyDescent="0.25">
      <c r="B121" s="4">
        <f t="shared" si="14"/>
        <v>104</v>
      </c>
      <c r="C121" s="17" t="s">
        <v>184</v>
      </c>
      <c r="D121" s="19" t="s">
        <v>96</v>
      </c>
      <c r="E121" s="7">
        <v>143.12</v>
      </c>
      <c r="F121" s="18">
        <v>18</v>
      </c>
      <c r="G121" s="8">
        <f t="shared" si="10"/>
        <v>2576.16</v>
      </c>
      <c r="H121" s="18">
        <v>3</v>
      </c>
      <c r="I121" s="8">
        <f t="shared" si="11"/>
        <v>429.36</v>
      </c>
      <c r="J121" s="8">
        <f t="shared" si="12"/>
        <v>21</v>
      </c>
      <c r="K121" s="8">
        <f t="shared" si="13"/>
        <v>3005.52</v>
      </c>
    </row>
    <row r="122" spans="2:11" ht="33" x14ac:dyDescent="0.25">
      <c r="B122" s="4">
        <f t="shared" si="14"/>
        <v>105</v>
      </c>
      <c r="C122" s="17" t="s">
        <v>185</v>
      </c>
      <c r="D122" s="19" t="s">
        <v>96</v>
      </c>
      <c r="E122" s="7">
        <v>199.12</v>
      </c>
      <c r="F122" s="18"/>
      <c r="G122" s="8">
        <f t="shared" si="10"/>
        <v>0</v>
      </c>
      <c r="H122" s="18">
        <v>3.5</v>
      </c>
      <c r="I122" s="8">
        <f t="shared" si="11"/>
        <v>696.92</v>
      </c>
      <c r="J122" s="8">
        <f t="shared" si="12"/>
        <v>3.5</v>
      </c>
      <c r="K122" s="8">
        <f t="shared" si="13"/>
        <v>696.92</v>
      </c>
    </row>
    <row r="123" spans="2:11" ht="16.5" x14ac:dyDescent="0.25">
      <c r="B123" s="4">
        <f t="shared" si="14"/>
        <v>106</v>
      </c>
      <c r="C123" s="17" t="s">
        <v>187</v>
      </c>
      <c r="D123" s="19" t="s">
        <v>11</v>
      </c>
      <c r="E123" s="7">
        <v>14.73</v>
      </c>
      <c r="F123" s="80">
        <v>444</v>
      </c>
      <c r="G123" s="8">
        <f t="shared" si="10"/>
        <v>6540.12</v>
      </c>
      <c r="H123" s="80">
        <v>150</v>
      </c>
      <c r="I123" s="8">
        <f t="shared" si="11"/>
        <v>2209.5</v>
      </c>
      <c r="J123" s="8">
        <f t="shared" si="12"/>
        <v>594</v>
      </c>
      <c r="K123" s="8">
        <f t="shared" si="13"/>
        <v>8749.6200000000008</v>
      </c>
    </row>
    <row r="124" spans="2:11" ht="16.5" x14ac:dyDescent="0.25">
      <c r="B124" s="4">
        <f t="shared" si="14"/>
        <v>107</v>
      </c>
      <c r="C124" s="17" t="s">
        <v>188</v>
      </c>
      <c r="D124" s="19" t="s">
        <v>11</v>
      </c>
      <c r="E124" s="7">
        <v>36.25</v>
      </c>
      <c r="F124" s="80"/>
      <c r="G124" s="8">
        <f t="shared" si="10"/>
        <v>0</v>
      </c>
      <c r="H124" s="80">
        <v>1</v>
      </c>
      <c r="I124" s="8">
        <f t="shared" si="11"/>
        <v>36.25</v>
      </c>
      <c r="J124" s="8">
        <f t="shared" si="12"/>
        <v>1</v>
      </c>
      <c r="K124" s="8">
        <f t="shared" si="13"/>
        <v>36.25</v>
      </c>
    </row>
    <row r="125" spans="2:11" ht="16.5" x14ac:dyDescent="0.25">
      <c r="B125" s="4">
        <f t="shared" si="14"/>
        <v>108</v>
      </c>
      <c r="C125" s="17" t="s">
        <v>102</v>
      </c>
      <c r="D125" s="19" t="s">
        <v>11</v>
      </c>
      <c r="E125" s="7">
        <v>63.86</v>
      </c>
      <c r="F125" s="80"/>
      <c r="G125" s="8">
        <f t="shared" si="10"/>
        <v>0</v>
      </c>
      <c r="H125" s="80">
        <v>1</v>
      </c>
      <c r="I125" s="8">
        <f t="shared" si="11"/>
        <v>63.86</v>
      </c>
      <c r="J125" s="8">
        <f t="shared" si="12"/>
        <v>1</v>
      </c>
      <c r="K125" s="8">
        <f t="shared" si="13"/>
        <v>63.86</v>
      </c>
    </row>
    <row r="126" spans="2:11" ht="16.5" x14ac:dyDescent="0.25">
      <c r="B126" s="4">
        <f t="shared" si="14"/>
        <v>109</v>
      </c>
      <c r="C126" s="17" t="s">
        <v>103</v>
      </c>
      <c r="D126" s="19" t="s">
        <v>11</v>
      </c>
      <c r="E126" s="7">
        <v>31.4</v>
      </c>
      <c r="F126" s="80">
        <v>314</v>
      </c>
      <c r="G126" s="8">
        <f t="shared" si="10"/>
        <v>9859.6</v>
      </c>
      <c r="H126" s="80">
        <v>98</v>
      </c>
      <c r="I126" s="8">
        <f t="shared" si="11"/>
        <v>3077.2</v>
      </c>
      <c r="J126" s="8">
        <f t="shared" si="12"/>
        <v>412</v>
      </c>
      <c r="K126" s="8">
        <f t="shared" si="13"/>
        <v>12936.8</v>
      </c>
    </row>
    <row r="127" spans="2:11" ht="16.5" x14ac:dyDescent="0.25">
      <c r="B127" s="4">
        <f t="shared" si="14"/>
        <v>110</v>
      </c>
      <c r="C127" s="17" t="s">
        <v>104</v>
      </c>
      <c r="D127" s="19" t="s">
        <v>11</v>
      </c>
      <c r="E127" s="7">
        <v>50.91</v>
      </c>
      <c r="F127" s="80">
        <v>8</v>
      </c>
      <c r="G127" s="8">
        <f t="shared" si="10"/>
        <v>407.28</v>
      </c>
      <c r="H127" s="80">
        <v>2</v>
      </c>
      <c r="I127" s="8">
        <f t="shared" si="11"/>
        <v>101.82</v>
      </c>
      <c r="J127" s="8">
        <f t="shared" si="12"/>
        <v>10</v>
      </c>
      <c r="K127" s="8">
        <f t="shared" si="13"/>
        <v>509.1</v>
      </c>
    </row>
    <row r="128" spans="2:11" ht="16.5" x14ac:dyDescent="0.25">
      <c r="B128" s="4">
        <f t="shared" si="14"/>
        <v>111</v>
      </c>
      <c r="C128" s="9" t="s">
        <v>105</v>
      </c>
      <c r="D128" s="19" t="s">
        <v>11</v>
      </c>
      <c r="E128" s="7">
        <v>9.84</v>
      </c>
      <c r="F128" s="80">
        <v>122</v>
      </c>
      <c r="G128" s="8">
        <f t="shared" si="10"/>
        <v>1200.48</v>
      </c>
      <c r="H128" s="80">
        <v>50</v>
      </c>
      <c r="I128" s="8">
        <f t="shared" si="11"/>
        <v>492</v>
      </c>
      <c r="J128" s="8">
        <f t="shared" si="12"/>
        <v>172</v>
      </c>
      <c r="K128" s="8">
        <f t="shared" si="13"/>
        <v>1692.48</v>
      </c>
    </row>
    <row r="129" spans="2:11" ht="33" x14ac:dyDescent="0.25">
      <c r="B129" s="4">
        <f t="shared" si="14"/>
        <v>112</v>
      </c>
      <c r="C129" s="20" t="s">
        <v>106</v>
      </c>
      <c r="D129" s="19" t="s">
        <v>11</v>
      </c>
      <c r="E129" s="7">
        <v>18.75</v>
      </c>
      <c r="F129" s="80">
        <v>10</v>
      </c>
      <c r="G129" s="8">
        <f t="shared" si="10"/>
        <v>187.5</v>
      </c>
      <c r="H129" s="80">
        <v>1</v>
      </c>
      <c r="I129" s="8">
        <f t="shared" si="11"/>
        <v>18.75</v>
      </c>
      <c r="J129" s="8">
        <f t="shared" si="12"/>
        <v>11</v>
      </c>
      <c r="K129" s="8">
        <f t="shared" si="13"/>
        <v>206.25</v>
      </c>
    </row>
    <row r="130" spans="2:11" ht="33" x14ac:dyDescent="0.25">
      <c r="B130" s="4">
        <f t="shared" si="14"/>
        <v>113</v>
      </c>
      <c r="C130" s="20" t="s">
        <v>107</v>
      </c>
      <c r="D130" s="19" t="s">
        <v>11</v>
      </c>
      <c r="E130" s="7">
        <v>12.76</v>
      </c>
      <c r="F130" s="80">
        <v>29</v>
      </c>
      <c r="G130" s="8">
        <f t="shared" si="10"/>
        <v>370.04</v>
      </c>
      <c r="H130" s="80">
        <v>1</v>
      </c>
      <c r="I130" s="8">
        <f t="shared" si="11"/>
        <v>12.76</v>
      </c>
      <c r="J130" s="8">
        <f t="shared" si="12"/>
        <v>30</v>
      </c>
      <c r="K130" s="8">
        <f t="shared" si="13"/>
        <v>382.8</v>
      </c>
    </row>
    <row r="131" spans="2:11" ht="33" x14ac:dyDescent="0.25">
      <c r="B131" s="4">
        <f t="shared" si="14"/>
        <v>114</v>
      </c>
      <c r="C131" s="20" t="s">
        <v>108</v>
      </c>
      <c r="D131" s="19" t="s">
        <v>11</v>
      </c>
      <c r="E131" s="7">
        <v>19.16</v>
      </c>
      <c r="F131" s="80">
        <v>82</v>
      </c>
      <c r="G131" s="8">
        <f t="shared" si="10"/>
        <v>1571.12</v>
      </c>
      <c r="H131" s="80">
        <v>45</v>
      </c>
      <c r="I131" s="8">
        <f t="shared" si="11"/>
        <v>862.2</v>
      </c>
      <c r="J131" s="8">
        <f t="shared" si="12"/>
        <v>127</v>
      </c>
      <c r="K131" s="8">
        <f t="shared" si="13"/>
        <v>2433.3200000000002</v>
      </c>
    </row>
    <row r="132" spans="2:11" ht="33" x14ac:dyDescent="0.25">
      <c r="B132" s="4">
        <f t="shared" si="14"/>
        <v>115</v>
      </c>
      <c r="C132" s="20" t="s">
        <v>109</v>
      </c>
      <c r="D132" s="19" t="s">
        <v>11</v>
      </c>
      <c r="E132" s="7">
        <v>16.850000000000001</v>
      </c>
      <c r="F132" s="80">
        <v>1</v>
      </c>
      <c r="G132" s="8">
        <f t="shared" si="10"/>
        <v>16.850000000000001</v>
      </c>
      <c r="H132" s="80">
        <v>1</v>
      </c>
      <c r="I132" s="8">
        <f t="shared" si="11"/>
        <v>16.850000000000001</v>
      </c>
      <c r="J132" s="8">
        <f t="shared" si="12"/>
        <v>2</v>
      </c>
      <c r="K132" s="8">
        <f t="shared" si="13"/>
        <v>33.700000000000003</v>
      </c>
    </row>
    <row r="133" spans="2:11" ht="33" x14ac:dyDescent="0.25">
      <c r="B133" s="4">
        <f t="shared" si="14"/>
        <v>116</v>
      </c>
      <c r="C133" s="20" t="s">
        <v>110</v>
      </c>
      <c r="D133" s="19" t="s">
        <v>11</v>
      </c>
      <c r="E133" s="7">
        <v>20.97</v>
      </c>
      <c r="F133" s="80"/>
      <c r="G133" s="8">
        <f t="shared" si="10"/>
        <v>0</v>
      </c>
      <c r="H133" s="80">
        <v>1</v>
      </c>
      <c r="I133" s="8">
        <f t="shared" si="11"/>
        <v>20.97</v>
      </c>
      <c r="J133" s="8">
        <f t="shared" si="12"/>
        <v>1</v>
      </c>
      <c r="K133" s="8">
        <f t="shared" si="13"/>
        <v>20.97</v>
      </c>
    </row>
    <row r="134" spans="2:11" ht="33" x14ac:dyDescent="0.25">
      <c r="B134" s="4">
        <f t="shared" si="14"/>
        <v>117</v>
      </c>
      <c r="C134" s="20" t="s">
        <v>111</v>
      </c>
      <c r="D134" s="19" t="s">
        <v>11</v>
      </c>
      <c r="E134" s="7">
        <v>15.52</v>
      </c>
      <c r="F134" s="80"/>
      <c r="G134" s="8">
        <f t="shared" si="10"/>
        <v>0</v>
      </c>
      <c r="H134" s="80">
        <v>1</v>
      </c>
      <c r="I134" s="8">
        <f t="shared" si="11"/>
        <v>15.52</v>
      </c>
      <c r="J134" s="8">
        <f t="shared" si="12"/>
        <v>1</v>
      </c>
      <c r="K134" s="8">
        <f t="shared" si="13"/>
        <v>15.52</v>
      </c>
    </row>
    <row r="135" spans="2:11" ht="33" x14ac:dyDescent="0.25">
      <c r="B135" s="4">
        <f t="shared" si="14"/>
        <v>118</v>
      </c>
      <c r="C135" s="20" t="s">
        <v>112</v>
      </c>
      <c r="D135" s="19" t="s">
        <v>11</v>
      </c>
      <c r="E135" s="7">
        <v>17.579999999999998</v>
      </c>
      <c r="F135" s="80">
        <v>1</v>
      </c>
      <c r="G135" s="8">
        <f t="shared" si="10"/>
        <v>17.579999999999998</v>
      </c>
      <c r="H135" s="80">
        <v>1</v>
      </c>
      <c r="I135" s="8">
        <f t="shared" si="11"/>
        <v>17.579999999999998</v>
      </c>
      <c r="J135" s="8">
        <f t="shared" si="12"/>
        <v>2</v>
      </c>
      <c r="K135" s="8">
        <f t="shared" si="13"/>
        <v>35.159999999999997</v>
      </c>
    </row>
    <row r="136" spans="2:11" ht="33" x14ac:dyDescent="0.25">
      <c r="B136" s="4">
        <f t="shared" si="14"/>
        <v>119</v>
      </c>
      <c r="C136" s="20" t="s">
        <v>113</v>
      </c>
      <c r="D136" s="19" t="s">
        <v>11</v>
      </c>
      <c r="E136" s="7">
        <v>22.79</v>
      </c>
      <c r="F136" s="80"/>
      <c r="G136" s="8">
        <f t="shared" si="10"/>
        <v>0</v>
      </c>
      <c r="H136" s="80">
        <v>1</v>
      </c>
      <c r="I136" s="8">
        <f t="shared" si="11"/>
        <v>22.79</v>
      </c>
      <c r="J136" s="8">
        <f t="shared" si="12"/>
        <v>1</v>
      </c>
      <c r="K136" s="8">
        <f t="shared" si="13"/>
        <v>22.79</v>
      </c>
    </row>
    <row r="137" spans="2:11" ht="16.5" x14ac:dyDescent="0.25">
      <c r="B137" s="4">
        <f t="shared" si="14"/>
        <v>120</v>
      </c>
      <c r="C137" s="9" t="s">
        <v>114</v>
      </c>
      <c r="D137" s="19" t="s">
        <v>11</v>
      </c>
      <c r="E137" s="7">
        <v>10.24</v>
      </c>
      <c r="F137" s="80">
        <v>157</v>
      </c>
      <c r="G137" s="8">
        <f t="shared" si="10"/>
        <v>1607.68</v>
      </c>
      <c r="H137" s="80">
        <v>85</v>
      </c>
      <c r="I137" s="8">
        <f t="shared" si="11"/>
        <v>870.4</v>
      </c>
      <c r="J137" s="8">
        <f t="shared" si="12"/>
        <v>242</v>
      </c>
      <c r="K137" s="8">
        <f t="shared" si="13"/>
        <v>2478.08</v>
      </c>
    </row>
    <row r="138" spans="2:11" ht="16.5" x14ac:dyDescent="0.25">
      <c r="B138" s="4">
        <f t="shared" si="14"/>
        <v>121</v>
      </c>
      <c r="C138" s="9" t="s">
        <v>115</v>
      </c>
      <c r="D138" s="19" t="s">
        <v>11</v>
      </c>
      <c r="E138" s="7">
        <v>15.09</v>
      </c>
      <c r="F138" s="80">
        <v>20</v>
      </c>
      <c r="G138" s="8">
        <f t="shared" si="10"/>
        <v>301.8</v>
      </c>
      <c r="H138" s="80">
        <v>22</v>
      </c>
      <c r="I138" s="8">
        <f t="shared" si="11"/>
        <v>331.98</v>
      </c>
      <c r="J138" s="8">
        <f t="shared" si="12"/>
        <v>42</v>
      </c>
      <c r="K138" s="8">
        <f t="shared" si="13"/>
        <v>633.78</v>
      </c>
    </row>
    <row r="139" spans="2:11" ht="16.5" x14ac:dyDescent="0.25">
      <c r="B139" s="4">
        <f t="shared" si="14"/>
        <v>122</v>
      </c>
      <c r="C139" s="9" t="s">
        <v>116</v>
      </c>
      <c r="D139" s="19" t="s">
        <v>11</v>
      </c>
      <c r="E139" s="7">
        <v>18.420000000000002</v>
      </c>
      <c r="F139" s="80">
        <v>19</v>
      </c>
      <c r="G139" s="8">
        <f t="shared" si="10"/>
        <v>349.98</v>
      </c>
      <c r="H139" s="80">
        <v>1</v>
      </c>
      <c r="I139" s="8">
        <f t="shared" si="11"/>
        <v>18.420000000000002</v>
      </c>
      <c r="J139" s="8">
        <f t="shared" si="12"/>
        <v>20</v>
      </c>
      <c r="K139" s="8">
        <f t="shared" si="13"/>
        <v>368.4</v>
      </c>
    </row>
    <row r="140" spans="2:11" ht="33" x14ac:dyDescent="0.25">
      <c r="B140" s="4">
        <f t="shared" si="14"/>
        <v>123</v>
      </c>
      <c r="C140" s="9" t="s">
        <v>117</v>
      </c>
      <c r="D140" s="19" t="s">
        <v>11</v>
      </c>
      <c r="E140" s="7">
        <v>29.53</v>
      </c>
      <c r="F140" s="80">
        <v>119</v>
      </c>
      <c r="G140" s="8">
        <f t="shared" si="10"/>
        <v>3514.07</v>
      </c>
      <c r="H140" s="80"/>
      <c r="I140" s="8">
        <f t="shared" si="11"/>
        <v>0</v>
      </c>
      <c r="J140" s="8">
        <f t="shared" si="12"/>
        <v>119</v>
      </c>
      <c r="K140" s="8">
        <f t="shared" si="13"/>
        <v>3514.07</v>
      </c>
    </row>
    <row r="141" spans="2:11" ht="33" x14ac:dyDescent="0.25">
      <c r="B141" s="4">
        <f t="shared" si="14"/>
        <v>124</v>
      </c>
      <c r="C141" s="9" t="s">
        <v>118</v>
      </c>
      <c r="D141" s="19" t="s">
        <v>11</v>
      </c>
      <c r="E141" s="7">
        <v>30.36</v>
      </c>
      <c r="F141" s="80">
        <v>26</v>
      </c>
      <c r="G141" s="8">
        <f t="shared" si="10"/>
        <v>789.36</v>
      </c>
      <c r="H141" s="80"/>
      <c r="I141" s="8">
        <f t="shared" si="11"/>
        <v>0</v>
      </c>
      <c r="J141" s="8">
        <f t="shared" si="12"/>
        <v>26</v>
      </c>
      <c r="K141" s="8">
        <f t="shared" si="13"/>
        <v>789.36</v>
      </c>
    </row>
    <row r="142" spans="2:11" ht="16.5" x14ac:dyDescent="0.25">
      <c r="B142" s="4">
        <f t="shared" si="14"/>
        <v>125</v>
      </c>
      <c r="C142" s="20" t="s">
        <v>119</v>
      </c>
      <c r="D142" s="19" t="s">
        <v>11</v>
      </c>
      <c r="E142" s="7">
        <v>15.56</v>
      </c>
      <c r="F142" s="80">
        <v>2</v>
      </c>
      <c r="G142" s="8">
        <f t="shared" si="10"/>
        <v>31.12</v>
      </c>
      <c r="H142" s="80">
        <v>1</v>
      </c>
      <c r="I142" s="8">
        <f t="shared" si="11"/>
        <v>15.56</v>
      </c>
      <c r="J142" s="8">
        <f t="shared" si="12"/>
        <v>3</v>
      </c>
      <c r="K142" s="8">
        <f t="shared" si="13"/>
        <v>46.68</v>
      </c>
    </row>
    <row r="143" spans="2:11" ht="16.5" x14ac:dyDescent="0.25">
      <c r="B143" s="4">
        <f t="shared" si="14"/>
        <v>126</v>
      </c>
      <c r="C143" s="20" t="s">
        <v>120</v>
      </c>
      <c r="D143" s="19" t="s">
        <v>11</v>
      </c>
      <c r="E143" s="7">
        <v>13.43</v>
      </c>
      <c r="F143" s="80"/>
      <c r="G143" s="8">
        <f t="shared" si="10"/>
        <v>0</v>
      </c>
      <c r="H143" s="80">
        <v>1</v>
      </c>
      <c r="I143" s="8">
        <f t="shared" si="11"/>
        <v>13.43</v>
      </c>
      <c r="J143" s="8">
        <f t="shared" si="12"/>
        <v>1</v>
      </c>
      <c r="K143" s="8">
        <f t="shared" si="13"/>
        <v>13.43</v>
      </c>
    </row>
    <row r="144" spans="2:11" ht="16.5" x14ac:dyDescent="0.25">
      <c r="B144" s="4">
        <f t="shared" si="14"/>
        <v>127</v>
      </c>
      <c r="C144" s="20" t="s">
        <v>121</v>
      </c>
      <c r="D144" s="19" t="s">
        <v>11</v>
      </c>
      <c r="E144" s="7">
        <v>25.73</v>
      </c>
      <c r="F144" s="80">
        <v>16</v>
      </c>
      <c r="G144" s="8">
        <f t="shared" si="10"/>
        <v>411.68</v>
      </c>
      <c r="H144" s="80">
        <v>8</v>
      </c>
      <c r="I144" s="8">
        <f t="shared" si="11"/>
        <v>205.84</v>
      </c>
      <c r="J144" s="8">
        <f t="shared" si="12"/>
        <v>24</v>
      </c>
      <c r="K144" s="8">
        <f t="shared" si="13"/>
        <v>617.52</v>
      </c>
    </row>
    <row r="145" spans="2:11" ht="16.5" x14ac:dyDescent="0.25">
      <c r="B145" s="4">
        <f t="shared" si="14"/>
        <v>128</v>
      </c>
      <c r="C145" s="20" t="s">
        <v>122</v>
      </c>
      <c r="D145" s="19" t="s">
        <v>11</v>
      </c>
      <c r="E145" s="7">
        <v>20.04</v>
      </c>
      <c r="F145" s="80"/>
      <c r="G145" s="8">
        <f t="shared" si="10"/>
        <v>0</v>
      </c>
      <c r="H145" s="80">
        <v>1</v>
      </c>
      <c r="I145" s="8">
        <f t="shared" si="11"/>
        <v>20.04</v>
      </c>
      <c r="J145" s="8">
        <f t="shared" si="12"/>
        <v>1</v>
      </c>
      <c r="K145" s="8">
        <f t="shared" si="13"/>
        <v>20.04</v>
      </c>
    </row>
    <row r="146" spans="2:11" ht="16.5" x14ac:dyDescent="0.25">
      <c r="B146" s="4">
        <f t="shared" si="14"/>
        <v>129</v>
      </c>
      <c r="C146" s="20" t="s">
        <v>123</v>
      </c>
      <c r="D146" s="19" t="s">
        <v>11</v>
      </c>
      <c r="E146" s="7">
        <v>22.79</v>
      </c>
      <c r="F146" s="80"/>
      <c r="G146" s="8">
        <f t="shared" si="10"/>
        <v>0</v>
      </c>
      <c r="H146" s="80">
        <v>1</v>
      </c>
      <c r="I146" s="8">
        <f t="shared" si="11"/>
        <v>22.79</v>
      </c>
      <c r="J146" s="8">
        <f t="shared" si="12"/>
        <v>1</v>
      </c>
      <c r="K146" s="8">
        <f t="shared" si="13"/>
        <v>22.79</v>
      </c>
    </row>
    <row r="147" spans="2:11" ht="16.5" x14ac:dyDescent="0.25">
      <c r="B147" s="4">
        <f t="shared" si="14"/>
        <v>130</v>
      </c>
      <c r="C147" s="20" t="s">
        <v>124</v>
      </c>
      <c r="D147" s="19" t="s">
        <v>11</v>
      </c>
      <c r="E147" s="7">
        <v>22.18</v>
      </c>
      <c r="F147" s="80"/>
      <c r="G147" s="8">
        <f t="shared" si="10"/>
        <v>0</v>
      </c>
      <c r="H147" s="80">
        <v>1</v>
      </c>
      <c r="I147" s="8">
        <f t="shared" si="11"/>
        <v>22.18</v>
      </c>
      <c r="J147" s="8">
        <f t="shared" si="12"/>
        <v>1</v>
      </c>
      <c r="K147" s="8">
        <f t="shared" si="13"/>
        <v>22.18</v>
      </c>
    </row>
    <row r="148" spans="2:11" ht="16.5" x14ac:dyDescent="0.25">
      <c r="B148" s="4">
        <f t="shared" si="14"/>
        <v>131</v>
      </c>
      <c r="C148" s="20" t="s">
        <v>125</v>
      </c>
      <c r="D148" s="19" t="s">
        <v>11</v>
      </c>
      <c r="E148" s="7">
        <v>39.93</v>
      </c>
      <c r="F148" s="80"/>
      <c r="G148" s="8">
        <f t="shared" si="10"/>
        <v>0</v>
      </c>
      <c r="H148" s="80">
        <v>1</v>
      </c>
      <c r="I148" s="8">
        <f t="shared" si="11"/>
        <v>39.93</v>
      </c>
      <c r="J148" s="8">
        <f t="shared" si="12"/>
        <v>1</v>
      </c>
      <c r="K148" s="8">
        <f t="shared" si="13"/>
        <v>39.93</v>
      </c>
    </row>
    <row r="149" spans="2:11" ht="16.5" x14ac:dyDescent="0.25">
      <c r="B149" s="4">
        <f t="shared" si="14"/>
        <v>132</v>
      </c>
      <c r="C149" s="21" t="s">
        <v>126</v>
      </c>
      <c r="D149" s="19" t="s">
        <v>11</v>
      </c>
      <c r="E149" s="7">
        <v>20.95</v>
      </c>
      <c r="F149" s="80">
        <v>269</v>
      </c>
      <c r="G149" s="8">
        <f t="shared" si="10"/>
        <v>5635.55</v>
      </c>
      <c r="H149" s="80">
        <v>77</v>
      </c>
      <c r="I149" s="8">
        <f t="shared" si="11"/>
        <v>1613.15</v>
      </c>
      <c r="J149" s="8">
        <f t="shared" si="12"/>
        <v>346</v>
      </c>
      <c r="K149" s="8">
        <f t="shared" si="13"/>
        <v>7248.7</v>
      </c>
    </row>
    <row r="150" spans="2:11" ht="16.5" x14ac:dyDescent="0.25">
      <c r="B150" s="4">
        <f t="shared" si="14"/>
        <v>133</v>
      </c>
      <c r="C150" s="21" t="s">
        <v>127</v>
      </c>
      <c r="D150" s="19" t="s">
        <v>11</v>
      </c>
      <c r="E150" s="7">
        <v>17.82</v>
      </c>
      <c r="F150" s="80">
        <v>12</v>
      </c>
      <c r="G150" s="8">
        <f t="shared" si="10"/>
        <v>213.84</v>
      </c>
      <c r="H150" s="80">
        <v>17</v>
      </c>
      <c r="I150" s="8">
        <f t="shared" si="11"/>
        <v>302.94</v>
      </c>
      <c r="J150" s="8">
        <f t="shared" si="12"/>
        <v>29</v>
      </c>
      <c r="K150" s="8">
        <f t="shared" si="13"/>
        <v>516.78</v>
      </c>
    </row>
    <row r="151" spans="2:11" ht="16.5" x14ac:dyDescent="0.25">
      <c r="B151" s="4">
        <f t="shared" si="14"/>
        <v>134</v>
      </c>
      <c r="C151" s="21" t="s">
        <v>128</v>
      </c>
      <c r="D151" s="19" t="s">
        <v>11</v>
      </c>
      <c r="E151" s="7">
        <v>24.74</v>
      </c>
      <c r="F151" s="80">
        <v>24</v>
      </c>
      <c r="G151" s="8">
        <f t="shared" si="10"/>
        <v>593.76</v>
      </c>
      <c r="H151" s="80">
        <v>24</v>
      </c>
      <c r="I151" s="8">
        <f t="shared" si="11"/>
        <v>593.76</v>
      </c>
      <c r="J151" s="8">
        <f t="shared" si="12"/>
        <v>48</v>
      </c>
      <c r="K151" s="8">
        <f t="shared" si="13"/>
        <v>1187.52</v>
      </c>
    </row>
    <row r="152" spans="2:11" ht="16.5" x14ac:dyDescent="0.25">
      <c r="B152" s="4">
        <f t="shared" si="14"/>
        <v>135</v>
      </c>
      <c r="C152" s="21" t="s">
        <v>129</v>
      </c>
      <c r="D152" s="19" t="s">
        <v>11</v>
      </c>
      <c r="E152" s="7">
        <v>37.28</v>
      </c>
      <c r="F152" s="80">
        <v>24</v>
      </c>
      <c r="G152" s="8">
        <f t="shared" si="10"/>
        <v>894.72</v>
      </c>
      <c r="H152" s="80">
        <v>6</v>
      </c>
      <c r="I152" s="8">
        <f t="shared" si="11"/>
        <v>223.68</v>
      </c>
      <c r="J152" s="8">
        <f t="shared" si="12"/>
        <v>30</v>
      </c>
      <c r="K152" s="8">
        <f t="shared" si="13"/>
        <v>1118.4000000000001</v>
      </c>
    </row>
    <row r="153" spans="2:11" ht="16.5" x14ac:dyDescent="0.25">
      <c r="B153" s="4">
        <f t="shared" si="14"/>
        <v>136</v>
      </c>
      <c r="C153" s="21" t="s">
        <v>130</v>
      </c>
      <c r="D153" s="19" t="s">
        <v>11</v>
      </c>
      <c r="E153" s="7">
        <v>22.89</v>
      </c>
      <c r="F153" s="80"/>
      <c r="G153" s="8">
        <f t="shared" si="10"/>
        <v>0</v>
      </c>
      <c r="H153" s="80">
        <v>7</v>
      </c>
      <c r="I153" s="8">
        <f t="shared" si="11"/>
        <v>160.22999999999999</v>
      </c>
      <c r="J153" s="8">
        <f t="shared" si="12"/>
        <v>7</v>
      </c>
      <c r="K153" s="8">
        <f t="shared" si="13"/>
        <v>160.22999999999999</v>
      </c>
    </row>
    <row r="154" spans="2:11" ht="16.5" x14ac:dyDescent="0.25">
      <c r="B154" s="4">
        <f t="shared" si="14"/>
        <v>137</v>
      </c>
      <c r="C154" s="21" t="s">
        <v>131</v>
      </c>
      <c r="D154" s="19" t="s">
        <v>11</v>
      </c>
      <c r="E154" s="7">
        <v>31.6</v>
      </c>
      <c r="F154" s="80"/>
      <c r="G154" s="8">
        <f t="shared" si="10"/>
        <v>0</v>
      </c>
      <c r="H154" s="80">
        <v>2</v>
      </c>
      <c r="I154" s="8">
        <f t="shared" si="11"/>
        <v>63.2</v>
      </c>
      <c r="J154" s="8">
        <f t="shared" si="12"/>
        <v>2</v>
      </c>
      <c r="K154" s="8">
        <f t="shared" si="13"/>
        <v>63.2</v>
      </c>
    </row>
    <row r="155" spans="2:11" ht="16.5" x14ac:dyDescent="0.25">
      <c r="B155" s="4">
        <f t="shared" si="14"/>
        <v>138</v>
      </c>
      <c r="C155" s="21" t="s">
        <v>132</v>
      </c>
      <c r="D155" s="19" t="s">
        <v>11</v>
      </c>
      <c r="E155" s="7">
        <v>41.91</v>
      </c>
      <c r="F155" s="80"/>
      <c r="G155" s="8">
        <f t="shared" si="10"/>
        <v>0</v>
      </c>
      <c r="H155" s="80">
        <v>1</v>
      </c>
      <c r="I155" s="8">
        <f t="shared" si="11"/>
        <v>41.91</v>
      </c>
      <c r="J155" s="8">
        <f t="shared" si="12"/>
        <v>1</v>
      </c>
      <c r="K155" s="8">
        <f t="shared" si="13"/>
        <v>41.91</v>
      </c>
    </row>
    <row r="156" spans="2:11" ht="16.5" x14ac:dyDescent="0.25">
      <c r="B156" s="4">
        <f t="shared" si="14"/>
        <v>139</v>
      </c>
      <c r="C156" s="21" t="s">
        <v>133</v>
      </c>
      <c r="D156" s="19" t="s">
        <v>11</v>
      </c>
      <c r="E156" s="7">
        <v>39.86</v>
      </c>
      <c r="F156" s="80"/>
      <c r="G156" s="8">
        <f t="shared" si="10"/>
        <v>0</v>
      </c>
      <c r="H156" s="80">
        <v>1</v>
      </c>
      <c r="I156" s="8">
        <f t="shared" si="11"/>
        <v>39.86</v>
      </c>
      <c r="J156" s="8">
        <f t="shared" si="12"/>
        <v>1</v>
      </c>
      <c r="K156" s="8">
        <f t="shared" si="13"/>
        <v>39.86</v>
      </c>
    </row>
    <row r="157" spans="2:11" ht="16.5" x14ac:dyDescent="0.25">
      <c r="B157" s="4">
        <f t="shared" si="14"/>
        <v>140</v>
      </c>
      <c r="C157" s="21" t="s">
        <v>134</v>
      </c>
      <c r="D157" s="19" t="s">
        <v>11</v>
      </c>
      <c r="E157" s="7">
        <v>21.6</v>
      </c>
      <c r="F157" s="80"/>
      <c r="G157" s="8">
        <f t="shared" si="10"/>
        <v>0</v>
      </c>
      <c r="H157" s="80">
        <v>1</v>
      </c>
      <c r="I157" s="8">
        <f t="shared" si="11"/>
        <v>21.6</v>
      </c>
      <c r="J157" s="8">
        <f t="shared" si="12"/>
        <v>1</v>
      </c>
      <c r="K157" s="8">
        <f t="shared" si="13"/>
        <v>21.6</v>
      </c>
    </row>
    <row r="158" spans="2:11" ht="16.5" x14ac:dyDescent="0.25">
      <c r="B158" s="4">
        <f t="shared" si="14"/>
        <v>141</v>
      </c>
      <c r="C158" s="21" t="s">
        <v>135</v>
      </c>
      <c r="D158" s="19" t="s">
        <v>11</v>
      </c>
      <c r="E158" s="7">
        <v>15.54</v>
      </c>
      <c r="F158" s="80"/>
      <c r="G158" s="8">
        <f t="shared" si="10"/>
        <v>0</v>
      </c>
      <c r="H158" s="80">
        <v>1</v>
      </c>
      <c r="I158" s="8">
        <f t="shared" si="11"/>
        <v>15.54</v>
      </c>
      <c r="J158" s="8">
        <f t="shared" si="12"/>
        <v>1</v>
      </c>
      <c r="K158" s="8">
        <f t="shared" si="13"/>
        <v>15.54</v>
      </c>
    </row>
    <row r="159" spans="2:11" ht="16.5" x14ac:dyDescent="0.25">
      <c r="B159" s="4">
        <f t="shared" si="14"/>
        <v>142</v>
      </c>
      <c r="C159" s="21" t="s">
        <v>136</v>
      </c>
      <c r="D159" s="19" t="s">
        <v>11</v>
      </c>
      <c r="E159" s="7">
        <v>23.86</v>
      </c>
      <c r="F159" s="80"/>
      <c r="G159" s="8">
        <f t="shared" si="10"/>
        <v>0</v>
      </c>
      <c r="H159" s="80">
        <v>1</v>
      </c>
      <c r="I159" s="8">
        <f t="shared" si="11"/>
        <v>23.86</v>
      </c>
      <c r="J159" s="8">
        <f t="shared" si="12"/>
        <v>1</v>
      </c>
      <c r="K159" s="8">
        <f t="shared" si="13"/>
        <v>23.86</v>
      </c>
    </row>
    <row r="160" spans="2:11" ht="16.5" x14ac:dyDescent="0.25">
      <c r="B160" s="4">
        <f t="shared" si="14"/>
        <v>143</v>
      </c>
      <c r="C160" s="21" t="s">
        <v>137</v>
      </c>
      <c r="D160" s="19" t="s">
        <v>11</v>
      </c>
      <c r="E160" s="7">
        <v>70.84</v>
      </c>
      <c r="F160" s="80"/>
      <c r="G160" s="8">
        <f t="shared" si="10"/>
        <v>0</v>
      </c>
      <c r="H160" s="80">
        <v>1</v>
      </c>
      <c r="I160" s="8">
        <f t="shared" si="11"/>
        <v>70.84</v>
      </c>
      <c r="J160" s="8">
        <f t="shared" si="12"/>
        <v>1</v>
      </c>
      <c r="K160" s="8">
        <f t="shared" si="13"/>
        <v>70.84</v>
      </c>
    </row>
    <row r="161" spans="2:11" ht="16.5" x14ac:dyDescent="0.25">
      <c r="B161" s="4">
        <f t="shared" si="14"/>
        <v>144</v>
      </c>
      <c r="C161" s="21" t="s">
        <v>138</v>
      </c>
      <c r="D161" s="19" t="s">
        <v>11</v>
      </c>
      <c r="E161" s="7">
        <v>17.29</v>
      </c>
      <c r="F161" s="80"/>
      <c r="G161" s="8">
        <f t="shared" si="10"/>
        <v>0</v>
      </c>
      <c r="H161" s="80">
        <v>1</v>
      </c>
      <c r="I161" s="8">
        <f t="shared" si="11"/>
        <v>17.29</v>
      </c>
      <c r="J161" s="8">
        <f t="shared" si="12"/>
        <v>1</v>
      </c>
      <c r="K161" s="8">
        <f t="shared" si="13"/>
        <v>17.29</v>
      </c>
    </row>
    <row r="162" spans="2:11" ht="16.5" x14ac:dyDescent="0.25">
      <c r="B162" s="4">
        <f t="shared" si="14"/>
        <v>145</v>
      </c>
      <c r="C162" s="21" t="s">
        <v>139</v>
      </c>
      <c r="D162" s="19" t="s">
        <v>11</v>
      </c>
      <c r="E162" s="7">
        <v>107.25</v>
      </c>
      <c r="F162" s="80">
        <v>4</v>
      </c>
      <c r="G162" s="8">
        <f t="shared" si="10"/>
        <v>429</v>
      </c>
      <c r="H162" s="80">
        <v>1</v>
      </c>
      <c r="I162" s="8">
        <f t="shared" si="11"/>
        <v>107.25</v>
      </c>
      <c r="J162" s="8">
        <f t="shared" si="12"/>
        <v>5</v>
      </c>
      <c r="K162" s="8">
        <f t="shared" si="13"/>
        <v>536.25</v>
      </c>
    </row>
    <row r="163" spans="2:11" ht="16.5" x14ac:dyDescent="0.25">
      <c r="B163" s="4">
        <f t="shared" si="14"/>
        <v>146</v>
      </c>
      <c r="C163" s="21" t="s">
        <v>140</v>
      </c>
      <c r="D163" s="19" t="s">
        <v>11</v>
      </c>
      <c r="E163" s="7">
        <v>33.76</v>
      </c>
      <c r="F163" s="80"/>
      <c r="G163" s="8">
        <f t="shared" si="10"/>
        <v>0</v>
      </c>
      <c r="H163" s="80">
        <v>1</v>
      </c>
      <c r="I163" s="8">
        <f t="shared" si="11"/>
        <v>33.76</v>
      </c>
      <c r="J163" s="8">
        <f t="shared" si="12"/>
        <v>1</v>
      </c>
      <c r="K163" s="8">
        <f t="shared" si="13"/>
        <v>33.76</v>
      </c>
    </row>
    <row r="164" spans="2:11" ht="16.5" x14ac:dyDescent="0.25">
      <c r="B164" s="4">
        <f t="shared" si="14"/>
        <v>147</v>
      </c>
      <c r="C164" s="9" t="s">
        <v>141</v>
      </c>
      <c r="D164" s="19" t="s">
        <v>96</v>
      </c>
      <c r="E164" s="7">
        <v>417.85</v>
      </c>
      <c r="F164" s="18">
        <v>1</v>
      </c>
      <c r="G164" s="8">
        <f t="shared" si="10"/>
        <v>417.85</v>
      </c>
      <c r="H164" s="18">
        <v>6.5</v>
      </c>
      <c r="I164" s="8">
        <f t="shared" si="11"/>
        <v>2716.03</v>
      </c>
      <c r="J164" s="8">
        <f t="shared" si="12"/>
        <v>7.5</v>
      </c>
      <c r="K164" s="8">
        <f t="shared" si="13"/>
        <v>3133.88</v>
      </c>
    </row>
    <row r="165" spans="2:11" ht="16.5" x14ac:dyDescent="0.25">
      <c r="B165" s="4">
        <f t="shared" si="14"/>
        <v>148</v>
      </c>
      <c r="C165" s="9" t="s">
        <v>142</v>
      </c>
      <c r="D165" s="19" t="s">
        <v>96</v>
      </c>
      <c r="E165" s="7">
        <v>411.93</v>
      </c>
      <c r="F165" s="18">
        <v>18</v>
      </c>
      <c r="G165" s="8">
        <f t="shared" si="10"/>
        <v>7414.74</v>
      </c>
      <c r="H165" s="18"/>
      <c r="I165" s="8">
        <f t="shared" si="11"/>
        <v>0</v>
      </c>
      <c r="J165" s="8">
        <f t="shared" si="12"/>
        <v>18</v>
      </c>
      <c r="K165" s="8">
        <f t="shared" si="13"/>
        <v>7414.74</v>
      </c>
    </row>
    <row r="166" spans="2:11" ht="16.5" x14ac:dyDescent="0.25">
      <c r="B166" s="4">
        <f t="shared" si="14"/>
        <v>149</v>
      </c>
      <c r="C166" s="9" t="s">
        <v>143</v>
      </c>
      <c r="D166" s="19" t="s">
        <v>96</v>
      </c>
      <c r="E166" s="7">
        <v>361.41</v>
      </c>
      <c r="F166" s="18">
        <v>54</v>
      </c>
      <c r="G166" s="8">
        <f t="shared" si="10"/>
        <v>19516.14</v>
      </c>
      <c r="H166" s="18"/>
      <c r="I166" s="8">
        <f t="shared" si="11"/>
        <v>0</v>
      </c>
      <c r="J166" s="8">
        <f t="shared" si="12"/>
        <v>54</v>
      </c>
      <c r="K166" s="8">
        <f t="shared" si="13"/>
        <v>19516.14</v>
      </c>
    </row>
    <row r="167" spans="2:11" ht="16.5" x14ac:dyDescent="0.25">
      <c r="B167" s="4">
        <f t="shared" si="14"/>
        <v>150</v>
      </c>
      <c r="C167" s="9" t="s">
        <v>144</v>
      </c>
      <c r="D167" s="19" t="s">
        <v>96</v>
      </c>
      <c r="E167" s="7">
        <v>473.58</v>
      </c>
      <c r="F167" s="18"/>
      <c r="G167" s="8">
        <f t="shared" si="10"/>
        <v>0</v>
      </c>
      <c r="H167" s="18">
        <v>19.5</v>
      </c>
      <c r="I167" s="8">
        <f t="shared" si="11"/>
        <v>9234.81</v>
      </c>
      <c r="J167" s="8">
        <f t="shared" si="12"/>
        <v>19.5</v>
      </c>
      <c r="K167" s="8">
        <f t="shared" si="13"/>
        <v>9234.81</v>
      </c>
    </row>
    <row r="168" spans="2:11" ht="16.5" x14ac:dyDescent="0.25">
      <c r="B168" s="4">
        <f t="shared" si="14"/>
        <v>151</v>
      </c>
      <c r="C168" s="9" t="s">
        <v>145</v>
      </c>
      <c r="D168" s="19" t="s">
        <v>96</v>
      </c>
      <c r="E168" s="7">
        <v>394.26</v>
      </c>
      <c r="F168" s="18">
        <v>6</v>
      </c>
      <c r="G168" s="8">
        <f t="shared" si="10"/>
        <v>2365.56</v>
      </c>
      <c r="H168" s="18"/>
      <c r="I168" s="8">
        <f t="shared" si="11"/>
        <v>0</v>
      </c>
      <c r="J168" s="8">
        <f t="shared" si="12"/>
        <v>6</v>
      </c>
      <c r="K168" s="8">
        <f t="shared" si="13"/>
        <v>2365.56</v>
      </c>
    </row>
    <row r="169" spans="2:11" ht="16.5" x14ac:dyDescent="0.25">
      <c r="B169" s="4">
        <f t="shared" si="14"/>
        <v>152</v>
      </c>
      <c r="C169" s="22" t="s">
        <v>189</v>
      </c>
      <c r="D169" s="6" t="s">
        <v>11</v>
      </c>
      <c r="E169" s="7">
        <v>21.79</v>
      </c>
      <c r="F169" s="80">
        <v>35</v>
      </c>
      <c r="G169" s="8">
        <f t="shared" si="10"/>
        <v>762.65</v>
      </c>
      <c r="H169" s="80">
        <v>3</v>
      </c>
      <c r="I169" s="8">
        <f t="shared" si="11"/>
        <v>65.37</v>
      </c>
      <c r="J169" s="8">
        <f t="shared" si="12"/>
        <v>38</v>
      </c>
      <c r="K169" s="8">
        <f t="shared" si="13"/>
        <v>828.02</v>
      </c>
    </row>
    <row r="170" spans="2:11" ht="16.5" x14ac:dyDescent="0.25">
      <c r="B170" s="4">
        <f t="shared" si="14"/>
        <v>153</v>
      </c>
      <c r="C170" s="22" t="s">
        <v>190</v>
      </c>
      <c r="D170" s="6" t="s">
        <v>11</v>
      </c>
      <c r="E170" s="7">
        <v>35.33</v>
      </c>
      <c r="F170" s="80">
        <v>1</v>
      </c>
      <c r="G170" s="8">
        <f t="shared" si="10"/>
        <v>35.33</v>
      </c>
      <c r="H170" s="80">
        <v>3</v>
      </c>
      <c r="I170" s="8">
        <f t="shared" si="11"/>
        <v>105.99</v>
      </c>
      <c r="J170" s="8">
        <f t="shared" si="12"/>
        <v>4</v>
      </c>
      <c r="K170" s="8">
        <f t="shared" si="13"/>
        <v>141.32</v>
      </c>
    </row>
    <row r="171" spans="2:11" ht="16.5" x14ac:dyDescent="0.25">
      <c r="B171" s="4">
        <f t="shared" si="14"/>
        <v>154</v>
      </c>
      <c r="C171" s="22" t="s">
        <v>146</v>
      </c>
      <c r="D171" s="6" t="s">
        <v>11</v>
      </c>
      <c r="E171" s="7">
        <v>45.82</v>
      </c>
      <c r="F171" s="80">
        <v>2</v>
      </c>
      <c r="G171" s="8">
        <f t="shared" si="10"/>
        <v>91.64</v>
      </c>
      <c r="H171" s="80">
        <v>2</v>
      </c>
      <c r="I171" s="8">
        <f t="shared" si="11"/>
        <v>91.64</v>
      </c>
      <c r="J171" s="8">
        <f t="shared" si="12"/>
        <v>4</v>
      </c>
      <c r="K171" s="8">
        <f t="shared" si="13"/>
        <v>183.28</v>
      </c>
    </row>
    <row r="172" spans="2:11" ht="16.5" x14ac:dyDescent="0.25">
      <c r="B172" s="4">
        <f t="shared" si="14"/>
        <v>155</v>
      </c>
      <c r="C172" s="9" t="s">
        <v>147</v>
      </c>
      <c r="D172" s="6" t="s">
        <v>11</v>
      </c>
      <c r="E172" s="7">
        <v>18.37</v>
      </c>
      <c r="F172" s="80">
        <v>13</v>
      </c>
      <c r="G172" s="8">
        <f t="shared" si="10"/>
        <v>238.81</v>
      </c>
      <c r="H172" s="80"/>
      <c r="I172" s="8">
        <f t="shared" si="11"/>
        <v>0</v>
      </c>
      <c r="J172" s="8">
        <f t="shared" si="12"/>
        <v>13</v>
      </c>
      <c r="K172" s="8">
        <f t="shared" si="13"/>
        <v>238.81</v>
      </c>
    </row>
    <row r="173" spans="2:11" ht="32.1" customHeight="1" x14ac:dyDescent="0.25">
      <c r="B173" s="4">
        <f t="shared" si="14"/>
        <v>156</v>
      </c>
      <c r="C173" s="9" t="s">
        <v>148</v>
      </c>
      <c r="D173" s="6" t="s">
        <v>11</v>
      </c>
      <c r="E173" s="7">
        <v>75.89</v>
      </c>
      <c r="F173" s="80">
        <v>13</v>
      </c>
      <c r="G173" s="8">
        <f t="shared" si="10"/>
        <v>986.57</v>
      </c>
      <c r="H173" s="80"/>
      <c r="I173" s="8">
        <f t="shared" si="11"/>
        <v>0</v>
      </c>
      <c r="J173" s="8">
        <f t="shared" si="12"/>
        <v>13</v>
      </c>
      <c r="K173" s="8">
        <f t="shared" si="13"/>
        <v>986.57</v>
      </c>
    </row>
    <row r="174" spans="2:11" ht="16.5" x14ac:dyDescent="0.25">
      <c r="B174" s="4">
        <f t="shared" si="14"/>
        <v>157</v>
      </c>
      <c r="C174" s="9" t="s">
        <v>149</v>
      </c>
      <c r="D174" s="6" t="s">
        <v>11</v>
      </c>
      <c r="E174" s="7">
        <v>21.43</v>
      </c>
      <c r="F174" s="80">
        <v>110</v>
      </c>
      <c r="G174" s="8">
        <f t="shared" si="10"/>
        <v>2357.3000000000002</v>
      </c>
      <c r="H174" s="80"/>
      <c r="I174" s="8">
        <f t="shared" si="11"/>
        <v>0</v>
      </c>
      <c r="J174" s="8">
        <f t="shared" si="12"/>
        <v>110</v>
      </c>
      <c r="K174" s="8">
        <f t="shared" si="13"/>
        <v>2357.3000000000002</v>
      </c>
    </row>
    <row r="175" spans="2:11" ht="33" x14ac:dyDescent="0.25">
      <c r="B175" s="4">
        <f t="shared" si="14"/>
        <v>158</v>
      </c>
      <c r="C175" s="9" t="s">
        <v>192</v>
      </c>
      <c r="D175" s="6" t="s">
        <v>11</v>
      </c>
      <c r="E175" s="7">
        <v>26.79</v>
      </c>
      <c r="F175" s="80">
        <v>80</v>
      </c>
      <c r="G175" s="8">
        <f t="shared" si="10"/>
        <v>2143.1999999999998</v>
      </c>
      <c r="H175" s="80"/>
      <c r="I175" s="8">
        <f t="shared" si="11"/>
        <v>0</v>
      </c>
      <c r="J175" s="8">
        <f t="shared" si="12"/>
        <v>80</v>
      </c>
      <c r="K175" s="8">
        <f t="shared" si="13"/>
        <v>2143.1999999999998</v>
      </c>
    </row>
    <row r="176" spans="2:11" ht="45" customHeight="1" x14ac:dyDescent="0.25">
      <c r="B176" s="4">
        <f t="shared" si="14"/>
        <v>159</v>
      </c>
      <c r="C176" s="23" t="s">
        <v>193</v>
      </c>
      <c r="D176" s="6" t="s">
        <v>11</v>
      </c>
      <c r="E176" s="7">
        <v>28.53</v>
      </c>
      <c r="F176" s="80">
        <v>9</v>
      </c>
      <c r="G176" s="8">
        <f t="shared" si="10"/>
        <v>256.77</v>
      </c>
      <c r="H176" s="80"/>
      <c r="I176" s="8">
        <f t="shared" si="11"/>
        <v>0</v>
      </c>
      <c r="J176" s="8">
        <f t="shared" si="12"/>
        <v>9</v>
      </c>
      <c r="K176" s="8">
        <f t="shared" si="13"/>
        <v>256.77</v>
      </c>
    </row>
    <row r="177" spans="2:14" ht="49.5" x14ac:dyDescent="0.25">
      <c r="B177" s="4">
        <f t="shared" si="14"/>
        <v>160</v>
      </c>
      <c r="C177" s="9" t="s">
        <v>194</v>
      </c>
      <c r="D177" s="6" t="s">
        <v>11</v>
      </c>
      <c r="E177" s="7">
        <v>21.39</v>
      </c>
      <c r="F177" s="80">
        <v>80</v>
      </c>
      <c r="G177" s="8">
        <f t="shared" si="10"/>
        <v>1711.2</v>
      </c>
      <c r="H177" s="80"/>
      <c r="I177" s="8">
        <f t="shared" si="11"/>
        <v>0</v>
      </c>
      <c r="J177" s="8">
        <f t="shared" si="12"/>
        <v>80</v>
      </c>
      <c r="K177" s="8">
        <f t="shared" si="13"/>
        <v>1711.2</v>
      </c>
    </row>
    <row r="178" spans="2:14" ht="16.5" x14ac:dyDescent="0.25">
      <c r="B178" s="4">
        <f t="shared" si="14"/>
        <v>161</v>
      </c>
      <c r="C178" s="9" t="s">
        <v>191</v>
      </c>
      <c r="D178" s="6" t="s">
        <v>11</v>
      </c>
      <c r="E178" s="7">
        <v>0.62</v>
      </c>
      <c r="F178" s="80">
        <v>80</v>
      </c>
      <c r="G178" s="8">
        <f t="shared" si="10"/>
        <v>49.6</v>
      </c>
      <c r="H178" s="80"/>
      <c r="I178" s="8">
        <f t="shared" si="11"/>
        <v>0</v>
      </c>
      <c r="J178" s="8">
        <f t="shared" si="12"/>
        <v>80</v>
      </c>
      <c r="K178" s="8">
        <f t="shared" si="13"/>
        <v>49.6</v>
      </c>
    </row>
    <row r="179" spans="2:14" ht="16.5" x14ac:dyDescent="0.25">
      <c r="B179" s="4">
        <f t="shared" si="14"/>
        <v>162</v>
      </c>
      <c r="C179" s="9" t="s">
        <v>195</v>
      </c>
      <c r="D179" s="6" t="s">
        <v>11</v>
      </c>
      <c r="E179" s="7">
        <v>1.2</v>
      </c>
      <c r="F179" s="80">
        <v>975</v>
      </c>
      <c r="G179" s="8">
        <f>+ROUND(F179*$E179,2)</f>
        <v>1170</v>
      </c>
      <c r="H179" s="80">
        <v>100</v>
      </c>
      <c r="I179" s="8">
        <f>+ROUND(H179*$E179,2)</f>
        <v>120</v>
      </c>
      <c r="J179" s="8">
        <f>F179+H179</f>
        <v>1075</v>
      </c>
      <c r="K179" s="8">
        <f>+ROUND(J179*$E179,2)</f>
        <v>1290</v>
      </c>
    </row>
    <row r="180" spans="2:14" ht="33" x14ac:dyDescent="0.25">
      <c r="B180" s="4">
        <f t="shared" si="14"/>
        <v>163</v>
      </c>
      <c r="C180" s="9" t="s">
        <v>150</v>
      </c>
      <c r="D180" s="6" t="s">
        <v>11</v>
      </c>
      <c r="E180" s="7">
        <v>6.84</v>
      </c>
      <c r="F180" s="80">
        <v>80</v>
      </c>
      <c r="G180" s="8">
        <f>+ROUND(F180*$E180,2)</f>
        <v>547.20000000000005</v>
      </c>
      <c r="H180" s="80"/>
      <c r="I180" s="8">
        <f>+ROUND(H180*$E180,2)</f>
        <v>0</v>
      </c>
      <c r="J180" s="8">
        <f>F180+H180</f>
        <v>80</v>
      </c>
      <c r="K180" s="8">
        <f>+ROUND(J180*$E180,2)</f>
        <v>547.20000000000005</v>
      </c>
    </row>
    <row r="181" spans="2:14" ht="16.5" x14ac:dyDescent="0.25">
      <c r="B181" s="4">
        <f>B180+1</f>
        <v>164</v>
      </c>
      <c r="C181" s="9" t="s">
        <v>209</v>
      </c>
      <c r="D181" s="6" t="s">
        <v>11</v>
      </c>
      <c r="E181" s="7">
        <v>33.17</v>
      </c>
      <c r="F181" s="80">
        <v>80</v>
      </c>
      <c r="G181" s="8">
        <f>+ROUND(F181*$E181,2)</f>
        <v>2653.6</v>
      </c>
      <c r="H181" s="80"/>
      <c r="I181" s="8">
        <f>+ROUND(H181*$E181,2)</f>
        <v>0</v>
      </c>
      <c r="J181" s="8">
        <f>F181+H181</f>
        <v>80</v>
      </c>
      <c r="K181" s="8">
        <f>+ROUND(J181*$E181,2)</f>
        <v>2653.6</v>
      </c>
    </row>
    <row r="182" spans="2:14" s="115" customFormat="1" ht="18" x14ac:dyDescent="0.25">
      <c r="B182" s="85" t="s">
        <v>94</v>
      </c>
      <c r="C182" s="304" t="s">
        <v>151</v>
      </c>
      <c r="D182" s="305"/>
      <c r="E182" s="116"/>
      <c r="F182" s="288">
        <f>SUM(G$115:G$181)</f>
        <v>80237.45</v>
      </c>
      <c r="G182" s="289"/>
      <c r="H182" s="288">
        <f>SUM(I$115:I$181)</f>
        <v>25802.770000000008</v>
      </c>
      <c r="I182" s="289"/>
      <c r="J182" s="288">
        <f>SUM(K$115:K$181)</f>
        <v>106040.22000000002</v>
      </c>
      <c r="K182" s="289"/>
    </row>
    <row r="183" spans="2:14" ht="10.5" customHeight="1" x14ac:dyDescent="0.25"/>
    <row r="184" spans="2:14" s="115" customFormat="1" ht="18" x14ac:dyDescent="0.25">
      <c r="B184" s="111" t="s">
        <v>152</v>
      </c>
      <c r="C184" s="112" t="s">
        <v>153</v>
      </c>
      <c r="D184" s="113"/>
      <c r="E184" s="113"/>
      <c r="F184" s="113"/>
      <c r="G184" s="113"/>
      <c r="H184" s="113"/>
      <c r="I184" s="113"/>
      <c r="J184" s="113"/>
      <c r="K184" s="114"/>
    </row>
    <row r="185" spans="2:14" ht="16.5" x14ac:dyDescent="0.25">
      <c r="B185" s="4">
        <f>B181+1</f>
        <v>165</v>
      </c>
      <c r="C185" s="9" t="s">
        <v>154</v>
      </c>
      <c r="D185" s="19" t="s">
        <v>11</v>
      </c>
      <c r="E185" s="7">
        <v>28.99</v>
      </c>
      <c r="F185" s="18">
        <v>314</v>
      </c>
      <c r="G185" s="8">
        <f>+ROUND(F185*$E185,2)</f>
        <v>9102.86</v>
      </c>
      <c r="H185" s="18">
        <v>98</v>
      </c>
      <c r="I185" s="8">
        <f>+ROUND(H185*$E185,2)</f>
        <v>2841.02</v>
      </c>
      <c r="J185" s="8">
        <f>F185+H185</f>
        <v>412</v>
      </c>
      <c r="K185" s="8">
        <f>+ROUND(J185*$E185,2)</f>
        <v>11943.88</v>
      </c>
    </row>
    <row r="186" spans="2:14" ht="16.5" x14ac:dyDescent="0.25">
      <c r="B186" s="4">
        <f>B185+1</f>
        <v>166</v>
      </c>
      <c r="C186" s="9" t="s">
        <v>155</v>
      </c>
      <c r="D186" s="19" t="s">
        <v>11</v>
      </c>
      <c r="E186" s="7">
        <v>31.65</v>
      </c>
      <c r="F186" s="18">
        <v>8</v>
      </c>
      <c r="G186" s="8">
        <f>+ROUND(F186*$E186,2)</f>
        <v>253.2</v>
      </c>
      <c r="H186" s="18">
        <v>2</v>
      </c>
      <c r="I186" s="8">
        <f>+ROUND(H186*$E186,2)</f>
        <v>63.3</v>
      </c>
      <c r="J186" s="8">
        <f>F186+H186</f>
        <v>10</v>
      </c>
      <c r="K186" s="8">
        <f>+ROUND(J186*$E186,2)</f>
        <v>316.5</v>
      </c>
    </row>
    <row r="187" spans="2:14" ht="33" x14ac:dyDescent="0.25">
      <c r="B187" s="4">
        <f>B186+1</f>
        <v>167</v>
      </c>
      <c r="C187" s="26" t="s">
        <v>156</v>
      </c>
      <c r="D187" s="27" t="s">
        <v>11</v>
      </c>
      <c r="E187" s="45"/>
      <c r="F187" s="272">
        <v>3538.33</v>
      </c>
      <c r="G187" s="273"/>
      <c r="H187" s="272">
        <v>997.99</v>
      </c>
      <c r="I187" s="273"/>
      <c r="J187" s="272">
        <f>F187+H187</f>
        <v>4536.32</v>
      </c>
      <c r="K187" s="273"/>
    </row>
    <row r="188" spans="2:14" ht="25.5" x14ac:dyDescent="0.25">
      <c r="B188" s="4">
        <f>B187+1</f>
        <v>168</v>
      </c>
      <c r="C188" s="26" t="s">
        <v>157</v>
      </c>
      <c r="D188" s="27" t="s">
        <v>11</v>
      </c>
      <c r="E188" s="45"/>
      <c r="F188" s="272">
        <v>2619</v>
      </c>
      <c r="G188" s="273"/>
      <c r="H188" s="272">
        <f>1018.55+8.31</f>
        <v>1026.8599999999999</v>
      </c>
      <c r="I188" s="273"/>
      <c r="J188" s="272">
        <f>F188+H188</f>
        <v>3645.8599999999997</v>
      </c>
      <c r="K188" s="273"/>
      <c r="M188" s="79"/>
      <c r="N188" s="79"/>
    </row>
    <row r="189" spans="2:14" s="115" customFormat="1" ht="18" x14ac:dyDescent="0.25">
      <c r="B189" s="85" t="s">
        <v>152</v>
      </c>
      <c r="C189" s="304" t="s">
        <v>158</v>
      </c>
      <c r="D189" s="305"/>
      <c r="E189" s="117"/>
      <c r="F189" s="290">
        <f>G$185+G$186+F$187+F$188</f>
        <v>15513.390000000001</v>
      </c>
      <c r="G189" s="291"/>
      <c r="H189" s="290">
        <f>I$185+I$186+H$187+H$188</f>
        <v>4929.17</v>
      </c>
      <c r="I189" s="291"/>
      <c r="J189" s="290">
        <f>K$185+K$186+J$187+J$188</f>
        <v>20442.559999999998</v>
      </c>
      <c r="K189" s="291"/>
    </row>
    <row r="190" spans="2:14" ht="9.75" customHeight="1" x14ac:dyDescent="0.25">
      <c r="F190" s="46"/>
      <c r="G190" s="46"/>
      <c r="H190" s="46"/>
      <c r="I190" s="46"/>
      <c r="J190" s="46"/>
      <c r="K190" s="46"/>
    </row>
    <row r="191" spans="2:14" s="115" customFormat="1" ht="18" x14ac:dyDescent="0.25">
      <c r="B191" s="85" t="s">
        <v>159</v>
      </c>
      <c r="C191" s="304" t="s">
        <v>160</v>
      </c>
      <c r="D191" s="305"/>
      <c r="E191" s="117"/>
      <c r="F191" s="290">
        <f>+F$112+F$182</f>
        <v>425132.54</v>
      </c>
      <c r="G191" s="291"/>
      <c r="H191" s="290">
        <f>+H$112+H$182</f>
        <v>113578.4</v>
      </c>
      <c r="I191" s="291"/>
      <c r="J191" s="290">
        <f>ROUND((J$112+J$182),2)</f>
        <v>538704.34</v>
      </c>
      <c r="K191" s="291"/>
    </row>
    <row r="192" spans="2:14" s="115" customFormat="1" ht="18" x14ac:dyDescent="0.25">
      <c r="B192" s="85" t="s">
        <v>161</v>
      </c>
      <c r="C192" s="304" t="s">
        <v>162</v>
      </c>
      <c r="D192" s="305"/>
      <c r="E192" s="117"/>
      <c r="F192" s="290">
        <f>+F$189</f>
        <v>15513.390000000001</v>
      </c>
      <c r="G192" s="291"/>
      <c r="H192" s="290">
        <f>+H$189</f>
        <v>4929.17</v>
      </c>
      <c r="I192" s="291"/>
      <c r="J192" s="290">
        <f>ROUND(J$189,2)</f>
        <v>20442.560000000001</v>
      </c>
      <c r="K192" s="291"/>
    </row>
    <row r="193" spans="2:11" x14ac:dyDescent="0.25">
      <c r="B193" s="41"/>
    </row>
    <row r="194" spans="2:11" s="115" customFormat="1" ht="18" x14ac:dyDescent="0.25">
      <c r="B194" s="118" t="s">
        <v>163</v>
      </c>
      <c r="C194" s="309" t="s">
        <v>164</v>
      </c>
      <c r="D194" s="310"/>
      <c r="E194" s="119"/>
      <c r="F194" s="311">
        <f>+F$192+F$191</f>
        <v>440645.93</v>
      </c>
      <c r="G194" s="312"/>
      <c r="H194" s="311">
        <f>+H$192+H$191</f>
        <v>118507.56999999999</v>
      </c>
      <c r="I194" s="312"/>
      <c r="J194" s="311">
        <f>ROUND((J$192+J$191),2)</f>
        <v>559146.9</v>
      </c>
      <c r="K194" s="312"/>
    </row>
    <row r="195" spans="2:11" s="126" customFormat="1" ht="18" x14ac:dyDescent="0.25">
      <c r="B195" s="127"/>
      <c r="C195" s="128"/>
      <c r="D195" s="128"/>
      <c r="E195" s="128"/>
      <c r="F195" s="129"/>
      <c r="G195" s="128"/>
      <c r="H195" s="129"/>
      <c r="I195" s="128"/>
      <c r="J195" s="129"/>
      <c r="K195" s="128"/>
    </row>
    <row r="196" spans="2:11" s="115" customFormat="1" ht="44.25" customHeight="1" x14ac:dyDescent="0.25">
      <c r="B196" s="265" t="s">
        <v>171</v>
      </c>
      <c r="C196" s="301"/>
      <c r="D196" s="301"/>
      <c r="E196" s="120"/>
      <c r="F196" s="288">
        <v>20</v>
      </c>
      <c r="G196" s="289"/>
      <c r="H196" s="288">
        <v>10</v>
      </c>
      <c r="I196" s="289"/>
      <c r="J196" s="302"/>
      <c r="K196" s="303"/>
    </row>
    <row r="197" spans="2:11" s="115" customFormat="1" ht="44.25" customHeight="1" x14ac:dyDescent="0.25">
      <c r="B197" s="265" t="s">
        <v>172</v>
      </c>
      <c r="C197" s="301"/>
      <c r="D197" s="301"/>
      <c r="E197" s="120"/>
      <c r="F197" s="288">
        <v>0</v>
      </c>
      <c r="G197" s="289"/>
      <c r="H197" s="288">
        <v>5</v>
      </c>
      <c r="I197" s="289"/>
      <c r="J197" s="302"/>
      <c r="K197" s="303"/>
    </row>
    <row r="198" spans="2:11" s="115" customFormat="1" ht="44.25" customHeight="1" x14ac:dyDescent="0.25">
      <c r="B198" s="265" t="s">
        <v>245</v>
      </c>
      <c r="C198" s="301"/>
      <c r="D198" s="301"/>
      <c r="E198" s="120"/>
      <c r="F198" s="288">
        <f>+ROUND((F$196/600+F$197/200),2)</f>
        <v>0.03</v>
      </c>
      <c r="G198" s="289"/>
      <c r="H198" s="288">
        <f>+ROUND((H$196/600+H$197/200),2)</f>
        <v>0.04</v>
      </c>
      <c r="I198" s="289"/>
      <c r="J198" s="302"/>
      <c r="K198" s="303"/>
    </row>
    <row r="199" spans="2:11" s="126" customFormat="1" ht="10.5" customHeight="1" x14ac:dyDescent="0.25">
      <c r="B199" s="123"/>
      <c r="C199" s="130"/>
      <c r="D199" s="130"/>
      <c r="E199" s="130"/>
      <c r="F199" s="131"/>
      <c r="G199" s="130"/>
      <c r="H199" s="131"/>
      <c r="I199" s="130"/>
      <c r="J199" s="131"/>
      <c r="K199" s="130"/>
    </row>
    <row r="200" spans="2:11" s="87" customFormat="1" x14ac:dyDescent="0.25">
      <c r="B200" s="298" t="s">
        <v>174</v>
      </c>
      <c r="C200" s="299"/>
      <c r="D200" s="299"/>
      <c r="E200" s="299"/>
      <c r="F200" s="299"/>
      <c r="G200" s="299"/>
      <c r="H200" s="299"/>
      <c r="I200" s="300"/>
    </row>
    <row r="201" spans="2:11" s="87" customFormat="1" ht="30.75" customHeight="1" x14ac:dyDescent="0.25">
      <c r="B201" s="285" t="s">
        <v>175</v>
      </c>
      <c r="C201" s="286"/>
      <c r="D201" s="286"/>
      <c r="E201" s="286"/>
      <c r="F201" s="286"/>
      <c r="G201" s="286"/>
      <c r="H201" s="286"/>
      <c r="I201" s="287"/>
    </row>
    <row r="202" spans="2:11" s="87" customFormat="1" ht="30.75" customHeight="1" x14ac:dyDescent="0.25">
      <c r="B202" s="285" t="s">
        <v>176</v>
      </c>
      <c r="C202" s="286"/>
      <c r="D202" s="286"/>
      <c r="E202" s="286"/>
      <c r="F202" s="286"/>
      <c r="G202" s="286"/>
      <c r="H202" s="286"/>
      <c r="I202" s="287"/>
    </row>
    <row r="203" spans="2:11" s="87" customFormat="1" ht="30.75" customHeight="1" x14ac:dyDescent="0.25">
      <c r="B203" s="285" t="s">
        <v>177</v>
      </c>
      <c r="C203" s="286"/>
      <c r="D203" s="286"/>
      <c r="E203" s="286"/>
      <c r="F203" s="286"/>
      <c r="G203" s="286"/>
      <c r="H203" s="286"/>
      <c r="I203" s="287"/>
    </row>
    <row r="204" spans="2:11" s="87" customFormat="1" ht="30.75" customHeight="1" x14ac:dyDescent="0.25">
      <c r="B204" s="285" t="s">
        <v>178</v>
      </c>
      <c r="C204" s="286"/>
      <c r="D204" s="286"/>
      <c r="E204" s="286"/>
      <c r="F204" s="286"/>
      <c r="G204" s="286"/>
      <c r="H204" s="286"/>
      <c r="I204" s="287"/>
    </row>
    <row r="205" spans="2:11" s="87" customFormat="1" ht="30.75" customHeight="1" x14ac:dyDescent="0.25">
      <c r="B205" s="285" t="s">
        <v>179</v>
      </c>
      <c r="C205" s="286"/>
      <c r="D205" s="286"/>
      <c r="E205" s="286"/>
      <c r="F205" s="286"/>
      <c r="G205" s="286"/>
      <c r="H205" s="286"/>
      <c r="I205" s="287"/>
    </row>
    <row r="206" spans="2:11" s="126" customFormat="1" ht="18" x14ac:dyDescent="0.25">
      <c r="B206" s="123"/>
      <c r="C206" s="130"/>
      <c r="D206" s="130"/>
      <c r="E206" s="130"/>
      <c r="F206" s="131"/>
      <c r="G206" s="130"/>
      <c r="H206" s="131"/>
      <c r="I206" s="130"/>
      <c r="J206" s="131"/>
      <c r="K206" s="130"/>
    </row>
    <row r="211" spans="2:11" x14ac:dyDescent="0.25">
      <c r="E211" s="135"/>
      <c r="F211" s="135"/>
      <c r="G211" s="135"/>
      <c r="H211" s="135"/>
      <c r="I211" s="135"/>
    </row>
    <row r="212" spans="2:11" s="87" customFormat="1" x14ac:dyDescent="0.25">
      <c r="B212" s="33"/>
      <c r="C212" s="33"/>
      <c r="D212" s="33"/>
      <c r="E212" s="135"/>
      <c r="F212" s="135"/>
      <c r="G212" s="135"/>
      <c r="H212" s="135"/>
      <c r="I212" s="135"/>
    </row>
    <row r="214" spans="2:11" s="126" customFormat="1" ht="18" x14ac:dyDescent="0.25">
      <c r="B214" s="123"/>
      <c r="C214" s="130"/>
      <c r="D214" s="130"/>
      <c r="E214" s="130"/>
      <c r="F214" s="131"/>
      <c r="G214" s="130"/>
      <c r="H214" s="131"/>
      <c r="I214" s="130"/>
      <c r="J214" s="131"/>
      <c r="K214" s="130"/>
    </row>
    <row r="215" spans="2:11" s="126" customFormat="1" ht="18" x14ac:dyDescent="0.25">
      <c r="B215" s="123"/>
      <c r="C215" s="130"/>
      <c r="D215" s="130"/>
      <c r="E215" s="130"/>
      <c r="F215" s="131"/>
      <c r="G215" s="130"/>
      <c r="H215" s="131"/>
      <c r="I215" s="130"/>
      <c r="J215" s="131"/>
      <c r="K215" s="130"/>
    </row>
    <row r="216" spans="2:11" s="126" customFormat="1" ht="10.5" customHeight="1" x14ac:dyDescent="0.25">
      <c r="B216" s="132"/>
      <c r="C216" s="133"/>
      <c r="D216" s="133"/>
      <c r="E216" s="133"/>
      <c r="F216" s="134"/>
      <c r="G216" s="133"/>
      <c r="H216" s="134"/>
      <c r="I216" s="133"/>
      <c r="J216" s="134"/>
      <c r="K216" s="133"/>
    </row>
    <row r="217" spans="2:11" s="115" customFormat="1" ht="18" x14ac:dyDescent="0.25">
      <c r="B217" s="85" t="s">
        <v>165</v>
      </c>
      <c r="C217" s="304" t="s">
        <v>166</v>
      </c>
      <c r="D217" s="305"/>
      <c r="E217" s="117"/>
      <c r="F217" s="306">
        <f>F$194*0.12</f>
        <v>52877.511599999998</v>
      </c>
      <c r="G217" s="313"/>
      <c r="H217" s="290">
        <f>H$194*0.12</f>
        <v>14220.908399999998</v>
      </c>
      <c r="I217" s="291"/>
      <c r="J217" s="290">
        <f>ROUND(J$194*0.12,2)</f>
        <v>67097.63</v>
      </c>
      <c r="K217" s="291"/>
    </row>
    <row r="218" spans="2:11" s="115" customFormat="1" ht="18" x14ac:dyDescent="0.25">
      <c r="B218" s="85" t="s">
        <v>167</v>
      </c>
      <c r="C218" s="304" t="s">
        <v>168</v>
      </c>
      <c r="D218" s="305"/>
      <c r="E218" s="117"/>
      <c r="F218" s="306">
        <f>+(F$194+F$217)*0.12</f>
        <v>59222.812991999999</v>
      </c>
      <c r="G218" s="313"/>
      <c r="H218" s="290">
        <f>+(H$194+H$217)*0.12</f>
        <v>15927.417407999999</v>
      </c>
      <c r="I218" s="291"/>
      <c r="J218" s="290">
        <f>+(J$194+J$217)*0.12</f>
        <v>75149.343600000007</v>
      </c>
      <c r="K218" s="291"/>
    </row>
    <row r="219" spans="2:11" ht="10.5" customHeight="1" x14ac:dyDescent="0.25">
      <c r="F219" s="47"/>
      <c r="G219" s="47"/>
      <c r="H219" s="46"/>
      <c r="I219" s="46"/>
      <c r="J219" s="46"/>
      <c r="K219" s="46"/>
    </row>
    <row r="220" spans="2:11" s="115" customFormat="1" ht="18" x14ac:dyDescent="0.25">
      <c r="B220" s="85" t="s">
        <v>169</v>
      </c>
      <c r="C220" s="304" t="s">
        <v>170</v>
      </c>
      <c r="D220" s="305"/>
      <c r="E220" s="117"/>
      <c r="F220" s="306">
        <f>+F$194+F$217+F$218</f>
        <v>552746.25459200004</v>
      </c>
      <c r="G220" s="307"/>
      <c r="H220" s="290">
        <f>+H$194+H$217+H$218</f>
        <v>148655.895808</v>
      </c>
      <c r="I220" s="308"/>
      <c r="J220" s="290">
        <f>+J$194+J$217+J$218</f>
        <v>701393.87360000005</v>
      </c>
      <c r="K220" s="308"/>
    </row>
    <row r="221" spans="2:11" ht="10.5" customHeight="1" x14ac:dyDescent="0.25">
      <c r="J221" s="75"/>
      <c r="K221" s="75"/>
    </row>
    <row r="222" spans="2:11" ht="69" customHeight="1" x14ac:dyDescent="0.25">
      <c r="F222" s="48"/>
      <c r="G222" s="48"/>
      <c r="H222" s="48"/>
      <c r="I222" s="48"/>
      <c r="J222" s="48"/>
      <c r="K222" s="48"/>
    </row>
    <row r="230" spans="6:6" x14ac:dyDescent="0.25">
      <c r="F230" s="55"/>
    </row>
    <row r="231" spans="6:6" x14ac:dyDescent="0.25">
      <c r="F231" s="55"/>
    </row>
  </sheetData>
  <mergeCells count="73">
    <mergeCell ref="B2:K2"/>
    <mergeCell ref="J4:K4"/>
    <mergeCell ref="B11:E11"/>
    <mergeCell ref="B12:B13"/>
    <mergeCell ref="B200:I200"/>
    <mergeCell ref="B196:D196"/>
    <mergeCell ref="F196:G196"/>
    <mergeCell ref="H196:I196"/>
    <mergeCell ref="J196:K196"/>
    <mergeCell ref="B197:D197"/>
    <mergeCell ref="F197:G197"/>
    <mergeCell ref="H197:I197"/>
    <mergeCell ref="J197:K197"/>
    <mergeCell ref="B198:D198"/>
    <mergeCell ref="F198:G198"/>
    <mergeCell ref="H198:I198"/>
    <mergeCell ref="J198:K198"/>
    <mergeCell ref="C191:D191"/>
    <mergeCell ref="F191:G191"/>
    <mergeCell ref="H191:I191"/>
    <mergeCell ref="J191:K191"/>
    <mergeCell ref="C192:D192"/>
    <mergeCell ref="F192:G192"/>
    <mergeCell ref="H192:I192"/>
    <mergeCell ref="J192:K192"/>
    <mergeCell ref="C218:D218"/>
    <mergeCell ref="F218:G218"/>
    <mergeCell ref="H218:I218"/>
    <mergeCell ref="J218:K218"/>
    <mergeCell ref="B205:I205"/>
    <mergeCell ref="C220:D220"/>
    <mergeCell ref="F220:G220"/>
    <mergeCell ref="H220:I220"/>
    <mergeCell ref="J220:K220"/>
    <mergeCell ref="C194:D194"/>
    <mergeCell ref="F194:G194"/>
    <mergeCell ref="H194:I194"/>
    <mergeCell ref="J194:K194"/>
    <mergeCell ref="C217:D217"/>
    <mergeCell ref="F217:G217"/>
    <mergeCell ref="H217:I217"/>
    <mergeCell ref="J217:K217"/>
    <mergeCell ref="B201:I201"/>
    <mergeCell ref="B202:I202"/>
    <mergeCell ref="B203:I203"/>
    <mergeCell ref="B204:I204"/>
    <mergeCell ref="H188:I188"/>
    <mergeCell ref="J188:K188"/>
    <mergeCell ref="C189:D189"/>
    <mergeCell ref="F189:G189"/>
    <mergeCell ref="H189:I189"/>
    <mergeCell ref="J189:K189"/>
    <mergeCell ref="F188:G188"/>
    <mergeCell ref="C182:D182"/>
    <mergeCell ref="F182:G182"/>
    <mergeCell ref="H182:I182"/>
    <mergeCell ref="J182:K182"/>
    <mergeCell ref="F187:G187"/>
    <mergeCell ref="H187:I187"/>
    <mergeCell ref="J187:K187"/>
    <mergeCell ref="C112:D112"/>
    <mergeCell ref="F112:G112"/>
    <mergeCell ref="H112:I112"/>
    <mergeCell ref="J112:K112"/>
    <mergeCell ref="F11:G11"/>
    <mergeCell ref="H11:I11"/>
    <mergeCell ref="J11:K11"/>
    <mergeCell ref="C12:C13"/>
    <mergeCell ref="D12:D13"/>
    <mergeCell ref="F12:G12"/>
    <mergeCell ref="H12:I12"/>
    <mergeCell ref="J12:K12"/>
    <mergeCell ref="E12:E13"/>
  </mergeCells>
  <printOptions horizontalCentered="1"/>
  <pageMargins left="0.11811023622047245" right="0" top="0.74803149606299213" bottom="0.74803149606299213" header="0.31496062992125984" footer="0.31496062992125984"/>
  <pageSetup paperSize="9"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09"/>
  <sheetViews>
    <sheetView showGridLines="0" topLeftCell="A137" zoomScaleNormal="100" workbookViewId="0">
      <selection activeCell="I144" sqref="I144"/>
    </sheetView>
  </sheetViews>
  <sheetFormatPr baseColWidth="10" defaultRowHeight="12.75" x14ac:dyDescent="0.25"/>
  <cols>
    <col min="1" max="1" width="11.42578125" style="180"/>
    <col min="2" max="2" width="5.7109375" style="180" customWidth="1"/>
    <col min="3" max="3" width="23.5703125" style="180" customWidth="1"/>
    <col min="4" max="4" width="6.42578125" style="180" bestFit="1" customWidth="1"/>
    <col min="5" max="6" width="13.5703125" style="180" customWidth="1"/>
    <col min="7" max="7" width="8.42578125" style="180" bestFit="1" customWidth="1"/>
    <col min="8" max="9" width="13.5703125" style="180" customWidth="1"/>
    <col min="10" max="10" width="8.42578125" style="180" bestFit="1" customWidth="1"/>
    <col min="11" max="12" width="13.5703125" style="180" customWidth="1"/>
    <col min="13" max="13" width="8.42578125" style="180" bestFit="1" customWidth="1"/>
    <col min="14" max="15" width="13.5703125" style="180" customWidth="1"/>
    <col min="16" max="16" width="8.42578125" style="180" bestFit="1" customWidth="1"/>
    <col min="17" max="18" width="13.5703125" style="180" customWidth="1"/>
    <col min="19" max="19" width="11.42578125" style="180"/>
    <col min="20" max="20" width="14.28515625" style="180" customWidth="1"/>
    <col min="21" max="197" width="11.42578125" style="180"/>
    <col min="198" max="198" width="5.7109375" style="180" customWidth="1"/>
    <col min="199" max="199" width="68.28515625" style="180" customWidth="1"/>
    <col min="200" max="200" width="10.5703125" style="180" customWidth="1"/>
    <col min="201" max="201" width="16.42578125" style="180" customWidth="1"/>
    <col min="202" max="203" width="19" style="180" customWidth="1"/>
    <col min="204" max="453" width="11.42578125" style="180"/>
    <col min="454" max="454" width="5.7109375" style="180" customWidth="1"/>
    <col min="455" max="455" width="68.28515625" style="180" customWidth="1"/>
    <col min="456" max="456" width="10.5703125" style="180" customWidth="1"/>
    <col min="457" max="457" width="16.42578125" style="180" customWidth="1"/>
    <col min="458" max="459" width="19" style="180" customWidth="1"/>
    <col min="460" max="709" width="11.42578125" style="180"/>
    <col min="710" max="710" width="5.7109375" style="180" customWidth="1"/>
    <col min="711" max="711" width="68.28515625" style="180" customWidth="1"/>
    <col min="712" max="712" width="10.5703125" style="180" customWidth="1"/>
    <col min="713" max="713" width="16.42578125" style="180" customWidth="1"/>
    <col min="714" max="715" width="19" style="180" customWidth="1"/>
    <col min="716" max="965" width="11.42578125" style="180"/>
    <col min="966" max="966" width="5.7109375" style="180" customWidth="1"/>
    <col min="967" max="967" width="68.28515625" style="180" customWidth="1"/>
    <col min="968" max="968" width="10.5703125" style="180" customWidth="1"/>
    <col min="969" max="969" width="16.42578125" style="180" customWidth="1"/>
    <col min="970" max="971" width="19" style="180" customWidth="1"/>
    <col min="972" max="1221" width="11.42578125" style="180"/>
    <col min="1222" max="1222" width="5.7109375" style="180" customWidth="1"/>
    <col min="1223" max="1223" width="68.28515625" style="180" customWidth="1"/>
    <col min="1224" max="1224" width="10.5703125" style="180" customWidth="1"/>
    <col min="1225" max="1225" width="16.42578125" style="180" customWidth="1"/>
    <col min="1226" max="1227" width="19" style="180" customWidth="1"/>
    <col min="1228" max="1477" width="11.42578125" style="180"/>
    <col min="1478" max="1478" width="5.7109375" style="180" customWidth="1"/>
    <col min="1479" max="1479" width="68.28515625" style="180" customWidth="1"/>
    <col min="1480" max="1480" width="10.5703125" style="180" customWidth="1"/>
    <col min="1481" max="1481" width="16.42578125" style="180" customWidth="1"/>
    <col min="1482" max="1483" width="19" style="180" customWidth="1"/>
    <col min="1484" max="1733" width="11.42578125" style="180"/>
    <col min="1734" max="1734" width="5.7109375" style="180" customWidth="1"/>
    <col min="1735" max="1735" width="68.28515625" style="180" customWidth="1"/>
    <col min="1736" max="1736" width="10.5703125" style="180" customWidth="1"/>
    <col min="1737" max="1737" width="16.42578125" style="180" customWidth="1"/>
    <col min="1738" max="1739" width="19" style="180" customWidth="1"/>
    <col min="1740" max="1989" width="11.42578125" style="180"/>
    <col min="1990" max="1990" width="5.7109375" style="180" customWidth="1"/>
    <col min="1991" max="1991" width="68.28515625" style="180" customWidth="1"/>
    <col min="1992" max="1992" width="10.5703125" style="180" customWidth="1"/>
    <col min="1993" max="1993" width="16.42578125" style="180" customWidth="1"/>
    <col min="1994" max="1995" width="19" style="180" customWidth="1"/>
    <col min="1996" max="2245" width="11.42578125" style="180"/>
    <col min="2246" max="2246" width="5.7109375" style="180" customWidth="1"/>
    <col min="2247" max="2247" width="68.28515625" style="180" customWidth="1"/>
    <col min="2248" max="2248" width="10.5703125" style="180" customWidth="1"/>
    <col min="2249" max="2249" width="16.42578125" style="180" customWidth="1"/>
    <col min="2250" max="2251" width="19" style="180" customWidth="1"/>
    <col min="2252" max="2501" width="11.42578125" style="180"/>
    <col min="2502" max="2502" width="5.7109375" style="180" customWidth="1"/>
    <col min="2503" max="2503" width="68.28515625" style="180" customWidth="1"/>
    <col min="2504" max="2504" width="10.5703125" style="180" customWidth="1"/>
    <col min="2505" max="2505" width="16.42578125" style="180" customWidth="1"/>
    <col min="2506" max="2507" width="19" style="180" customWidth="1"/>
    <col min="2508" max="2757" width="11.42578125" style="180"/>
    <col min="2758" max="2758" width="5.7109375" style="180" customWidth="1"/>
    <col min="2759" max="2759" width="68.28515625" style="180" customWidth="1"/>
    <col min="2760" max="2760" width="10.5703125" style="180" customWidth="1"/>
    <col min="2761" max="2761" width="16.42578125" style="180" customWidth="1"/>
    <col min="2762" max="2763" width="19" style="180" customWidth="1"/>
    <col min="2764" max="3013" width="11.42578125" style="180"/>
    <col min="3014" max="3014" width="5.7109375" style="180" customWidth="1"/>
    <col min="3015" max="3015" width="68.28515625" style="180" customWidth="1"/>
    <col min="3016" max="3016" width="10.5703125" style="180" customWidth="1"/>
    <col min="3017" max="3017" width="16.42578125" style="180" customWidth="1"/>
    <col min="3018" max="3019" width="19" style="180" customWidth="1"/>
    <col min="3020" max="3269" width="11.42578125" style="180"/>
    <col min="3270" max="3270" width="5.7109375" style="180" customWidth="1"/>
    <col min="3271" max="3271" width="68.28515625" style="180" customWidth="1"/>
    <col min="3272" max="3272" width="10.5703125" style="180" customWidth="1"/>
    <col min="3273" max="3273" width="16.42578125" style="180" customWidth="1"/>
    <col min="3274" max="3275" width="19" style="180" customWidth="1"/>
    <col min="3276" max="3525" width="11.42578125" style="180"/>
    <col min="3526" max="3526" width="5.7109375" style="180" customWidth="1"/>
    <col min="3527" max="3527" width="68.28515625" style="180" customWidth="1"/>
    <col min="3528" max="3528" width="10.5703125" style="180" customWidth="1"/>
    <col min="3529" max="3529" width="16.42578125" style="180" customWidth="1"/>
    <col min="3530" max="3531" width="19" style="180" customWidth="1"/>
    <col min="3532" max="3781" width="11.42578125" style="180"/>
    <col min="3782" max="3782" width="5.7109375" style="180" customWidth="1"/>
    <col min="3783" max="3783" width="68.28515625" style="180" customWidth="1"/>
    <col min="3784" max="3784" width="10.5703125" style="180" customWidth="1"/>
    <col min="3785" max="3785" width="16.42578125" style="180" customWidth="1"/>
    <col min="3786" max="3787" width="19" style="180" customWidth="1"/>
    <col min="3788" max="4037" width="11.42578125" style="180"/>
    <col min="4038" max="4038" width="5.7109375" style="180" customWidth="1"/>
    <col min="4039" max="4039" width="68.28515625" style="180" customWidth="1"/>
    <col min="4040" max="4040" width="10.5703125" style="180" customWidth="1"/>
    <col min="4041" max="4041" width="16.42578125" style="180" customWidth="1"/>
    <col min="4042" max="4043" width="19" style="180" customWidth="1"/>
    <col min="4044" max="4293" width="11.42578125" style="180"/>
    <col min="4294" max="4294" width="5.7109375" style="180" customWidth="1"/>
    <col min="4295" max="4295" width="68.28515625" style="180" customWidth="1"/>
    <col min="4296" max="4296" width="10.5703125" style="180" customWidth="1"/>
    <col min="4297" max="4297" width="16.42578125" style="180" customWidth="1"/>
    <col min="4298" max="4299" width="19" style="180" customWidth="1"/>
    <col min="4300" max="4549" width="11.42578125" style="180"/>
    <col min="4550" max="4550" width="5.7109375" style="180" customWidth="1"/>
    <col min="4551" max="4551" width="68.28515625" style="180" customWidth="1"/>
    <col min="4552" max="4552" width="10.5703125" style="180" customWidth="1"/>
    <col min="4553" max="4553" width="16.42578125" style="180" customWidth="1"/>
    <col min="4554" max="4555" width="19" style="180" customWidth="1"/>
    <col min="4556" max="4805" width="11.42578125" style="180"/>
    <col min="4806" max="4806" width="5.7109375" style="180" customWidth="1"/>
    <col min="4807" max="4807" width="68.28515625" style="180" customWidth="1"/>
    <col min="4808" max="4808" width="10.5703125" style="180" customWidth="1"/>
    <col min="4809" max="4809" width="16.42578125" style="180" customWidth="1"/>
    <col min="4810" max="4811" width="19" style="180" customWidth="1"/>
    <col min="4812" max="5061" width="11.42578125" style="180"/>
    <col min="5062" max="5062" width="5.7109375" style="180" customWidth="1"/>
    <col min="5063" max="5063" width="68.28515625" style="180" customWidth="1"/>
    <col min="5064" max="5064" width="10.5703125" style="180" customWidth="1"/>
    <col min="5065" max="5065" width="16.42578125" style="180" customWidth="1"/>
    <col min="5066" max="5067" width="19" style="180" customWidth="1"/>
    <col min="5068" max="5317" width="11.42578125" style="180"/>
    <col min="5318" max="5318" width="5.7109375" style="180" customWidth="1"/>
    <col min="5319" max="5319" width="68.28515625" style="180" customWidth="1"/>
    <col min="5320" max="5320" width="10.5703125" style="180" customWidth="1"/>
    <col min="5321" max="5321" width="16.42578125" style="180" customWidth="1"/>
    <col min="5322" max="5323" width="19" style="180" customWidth="1"/>
    <col min="5324" max="5573" width="11.42578125" style="180"/>
    <col min="5574" max="5574" width="5.7109375" style="180" customWidth="1"/>
    <col min="5575" max="5575" width="68.28515625" style="180" customWidth="1"/>
    <col min="5576" max="5576" width="10.5703125" style="180" customWidth="1"/>
    <col min="5577" max="5577" width="16.42578125" style="180" customWidth="1"/>
    <col min="5578" max="5579" width="19" style="180" customWidth="1"/>
    <col min="5580" max="5829" width="11.42578125" style="180"/>
    <col min="5830" max="5830" width="5.7109375" style="180" customWidth="1"/>
    <col min="5831" max="5831" width="68.28515625" style="180" customWidth="1"/>
    <col min="5832" max="5832" width="10.5703125" style="180" customWidth="1"/>
    <col min="5833" max="5833" width="16.42578125" style="180" customWidth="1"/>
    <col min="5834" max="5835" width="19" style="180" customWidth="1"/>
    <col min="5836" max="6085" width="11.42578125" style="180"/>
    <col min="6086" max="6086" width="5.7109375" style="180" customWidth="1"/>
    <col min="6087" max="6087" width="68.28515625" style="180" customWidth="1"/>
    <col min="6088" max="6088" width="10.5703125" style="180" customWidth="1"/>
    <col min="6089" max="6089" width="16.42578125" style="180" customWidth="1"/>
    <col min="6090" max="6091" width="19" style="180" customWidth="1"/>
    <col min="6092" max="6341" width="11.42578125" style="180"/>
    <col min="6342" max="6342" width="5.7109375" style="180" customWidth="1"/>
    <col min="6343" max="6343" width="68.28515625" style="180" customWidth="1"/>
    <col min="6344" max="6344" width="10.5703125" style="180" customWidth="1"/>
    <col min="6345" max="6345" width="16.42578125" style="180" customWidth="1"/>
    <col min="6346" max="6347" width="19" style="180" customWidth="1"/>
    <col min="6348" max="6597" width="11.42578125" style="180"/>
    <col min="6598" max="6598" width="5.7109375" style="180" customWidth="1"/>
    <col min="6599" max="6599" width="68.28515625" style="180" customWidth="1"/>
    <col min="6600" max="6600" width="10.5703125" style="180" customWidth="1"/>
    <col min="6601" max="6601" width="16.42578125" style="180" customWidth="1"/>
    <col min="6602" max="6603" width="19" style="180" customWidth="1"/>
    <col min="6604" max="6853" width="11.42578125" style="180"/>
    <col min="6854" max="6854" width="5.7109375" style="180" customWidth="1"/>
    <col min="6855" max="6855" width="68.28515625" style="180" customWidth="1"/>
    <col min="6856" max="6856" width="10.5703125" style="180" customWidth="1"/>
    <col min="6857" max="6857" width="16.42578125" style="180" customWidth="1"/>
    <col min="6858" max="6859" width="19" style="180" customWidth="1"/>
    <col min="6860" max="7109" width="11.42578125" style="180"/>
    <col min="7110" max="7110" width="5.7109375" style="180" customWidth="1"/>
    <col min="7111" max="7111" width="68.28515625" style="180" customWidth="1"/>
    <col min="7112" max="7112" width="10.5703125" style="180" customWidth="1"/>
    <col min="7113" max="7113" width="16.42578125" style="180" customWidth="1"/>
    <col min="7114" max="7115" width="19" style="180" customWidth="1"/>
    <col min="7116" max="7365" width="11.42578125" style="180"/>
    <col min="7366" max="7366" width="5.7109375" style="180" customWidth="1"/>
    <col min="7367" max="7367" width="68.28515625" style="180" customWidth="1"/>
    <col min="7368" max="7368" width="10.5703125" style="180" customWidth="1"/>
    <col min="7369" max="7369" width="16.42578125" style="180" customWidth="1"/>
    <col min="7370" max="7371" width="19" style="180" customWidth="1"/>
    <col min="7372" max="7621" width="11.42578125" style="180"/>
    <col min="7622" max="7622" width="5.7109375" style="180" customWidth="1"/>
    <col min="7623" max="7623" width="68.28515625" style="180" customWidth="1"/>
    <col min="7624" max="7624" width="10.5703125" style="180" customWidth="1"/>
    <col min="7625" max="7625" width="16.42578125" style="180" customWidth="1"/>
    <col min="7626" max="7627" width="19" style="180" customWidth="1"/>
    <col min="7628" max="7877" width="11.42578125" style="180"/>
    <col min="7878" max="7878" width="5.7109375" style="180" customWidth="1"/>
    <col min="7879" max="7879" width="68.28515625" style="180" customWidth="1"/>
    <col min="7880" max="7880" width="10.5703125" style="180" customWidth="1"/>
    <col min="7881" max="7881" width="16.42578125" style="180" customWidth="1"/>
    <col min="7882" max="7883" width="19" style="180" customWidth="1"/>
    <col min="7884" max="8133" width="11.42578125" style="180"/>
    <col min="8134" max="8134" width="5.7109375" style="180" customWidth="1"/>
    <col min="8135" max="8135" width="68.28515625" style="180" customWidth="1"/>
    <col min="8136" max="8136" width="10.5703125" style="180" customWidth="1"/>
    <col min="8137" max="8137" width="16.42578125" style="180" customWidth="1"/>
    <col min="8138" max="8139" width="19" style="180" customWidth="1"/>
    <col min="8140" max="8389" width="11.42578125" style="180"/>
    <col min="8390" max="8390" width="5.7109375" style="180" customWidth="1"/>
    <col min="8391" max="8391" width="68.28515625" style="180" customWidth="1"/>
    <col min="8392" max="8392" width="10.5703125" style="180" customWidth="1"/>
    <col min="8393" max="8393" width="16.42578125" style="180" customWidth="1"/>
    <col min="8394" max="8395" width="19" style="180" customWidth="1"/>
    <col min="8396" max="8645" width="11.42578125" style="180"/>
    <col min="8646" max="8646" width="5.7109375" style="180" customWidth="1"/>
    <col min="8647" max="8647" width="68.28515625" style="180" customWidth="1"/>
    <col min="8648" max="8648" width="10.5703125" style="180" customWidth="1"/>
    <col min="8649" max="8649" width="16.42578125" style="180" customWidth="1"/>
    <col min="8650" max="8651" width="19" style="180" customWidth="1"/>
    <col min="8652" max="8901" width="11.42578125" style="180"/>
    <col min="8902" max="8902" width="5.7109375" style="180" customWidth="1"/>
    <col min="8903" max="8903" width="68.28515625" style="180" customWidth="1"/>
    <col min="8904" max="8904" width="10.5703125" style="180" customWidth="1"/>
    <col min="8905" max="8905" width="16.42578125" style="180" customWidth="1"/>
    <col min="8906" max="8907" width="19" style="180" customWidth="1"/>
    <col min="8908" max="9157" width="11.42578125" style="180"/>
    <col min="9158" max="9158" width="5.7109375" style="180" customWidth="1"/>
    <col min="9159" max="9159" width="68.28515625" style="180" customWidth="1"/>
    <col min="9160" max="9160" width="10.5703125" style="180" customWidth="1"/>
    <col min="9161" max="9161" width="16.42578125" style="180" customWidth="1"/>
    <col min="9162" max="9163" width="19" style="180" customWidth="1"/>
    <col min="9164" max="9413" width="11.42578125" style="180"/>
    <col min="9414" max="9414" width="5.7109375" style="180" customWidth="1"/>
    <col min="9415" max="9415" width="68.28515625" style="180" customWidth="1"/>
    <col min="9416" max="9416" width="10.5703125" style="180" customWidth="1"/>
    <col min="9417" max="9417" width="16.42578125" style="180" customWidth="1"/>
    <col min="9418" max="9419" width="19" style="180" customWidth="1"/>
    <col min="9420" max="9669" width="11.42578125" style="180"/>
    <col min="9670" max="9670" width="5.7109375" style="180" customWidth="1"/>
    <col min="9671" max="9671" width="68.28515625" style="180" customWidth="1"/>
    <col min="9672" max="9672" width="10.5703125" style="180" customWidth="1"/>
    <col min="9673" max="9673" width="16.42578125" style="180" customWidth="1"/>
    <col min="9674" max="9675" width="19" style="180" customWidth="1"/>
    <col min="9676" max="9925" width="11.42578125" style="180"/>
    <col min="9926" max="9926" width="5.7109375" style="180" customWidth="1"/>
    <col min="9927" max="9927" width="68.28515625" style="180" customWidth="1"/>
    <col min="9928" max="9928" width="10.5703125" style="180" customWidth="1"/>
    <col min="9929" max="9929" width="16.42578125" style="180" customWidth="1"/>
    <col min="9930" max="9931" width="19" style="180" customWidth="1"/>
    <col min="9932" max="10181" width="11.42578125" style="180"/>
    <col min="10182" max="10182" width="5.7109375" style="180" customWidth="1"/>
    <col min="10183" max="10183" width="68.28515625" style="180" customWidth="1"/>
    <col min="10184" max="10184" width="10.5703125" style="180" customWidth="1"/>
    <col min="10185" max="10185" width="16.42578125" style="180" customWidth="1"/>
    <col min="10186" max="10187" width="19" style="180" customWidth="1"/>
    <col min="10188" max="10437" width="11.42578125" style="180"/>
    <col min="10438" max="10438" width="5.7109375" style="180" customWidth="1"/>
    <col min="10439" max="10439" width="68.28515625" style="180" customWidth="1"/>
    <col min="10440" max="10440" width="10.5703125" style="180" customWidth="1"/>
    <col min="10441" max="10441" width="16.42578125" style="180" customWidth="1"/>
    <col min="10442" max="10443" width="19" style="180" customWidth="1"/>
    <col min="10444" max="10693" width="11.42578125" style="180"/>
    <col min="10694" max="10694" width="5.7109375" style="180" customWidth="1"/>
    <col min="10695" max="10695" width="68.28515625" style="180" customWidth="1"/>
    <col min="10696" max="10696" width="10.5703125" style="180" customWidth="1"/>
    <col min="10697" max="10697" width="16.42578125" style="180" customWidth="1"/>
    <col min="10698" max="10699" width="19" style="180" customWidth="1"/>
    <col min="10700" max="10949" width="11.42578125" style="180"/>
    <col min="10950" max="10950" width="5.7109375" style="180" customWidth="1"/>
    <col min="10951" max="10951" width="68.28515625" style="180" customWidth="1"/>
    <col min="10952" max="10952" width="10.5703125" style="180" customWidth="1"/>
    <col min="10953" max="10953" width="16.42578125" style="180" customWidth="1"/>
    <col min="10954" max="10955" width="19" style="180" customWidth="1"/>
    <col min="10956" max="11205" width="11.42578125" style="180"/>
    <col min="11206" max="11206" width="5.7109375" style="180" customWidth="1"/>
    <col min="11207" max="11207" width="68.28515625" style="180" customWidth="1"/>
    <col min="11208" max="11208" width="10.5703125" style="180" customWidth="1"/>
    <col min="11209" max="11209" width="16.42578125" style="180" customWidth="1"/>
    <col min="11210" max="11211" width="19" style="180" customWidth="1"/>
    <col min="11212" max="11461" width="11.42578125" style="180"/>
    <col min="11462" max="11462" width="5.7109375" style="180" customWidth="1"/>
    <col min="11463" max="11463" width="68.28515625" style="180" customWidth="1"/>
    <col min="11464" max="11464" width="10.5703125" style="180" customWidth="1"/>
    <col min="11465" max="11465" width="16.42578125" style="180" customWidth="1"/>
    <col min="11466" max="11467" width="19" style="180" customWidth="1"/>
    <col min="11468" max="11717" width="11.42578125" style="180"/>
    <col min="11718" max="11718" width="5.7109375" style="180" customWidth="1"/>
    <col min="11719" max="11719" width="68.28515625" style="180" customWidth="1"/>
    <col min="11720" max="11720" width="10.5703125" style="180" customWidth="1"/>
    <col min="11721" max="11721" width="16.42578125" style="180" customWidth="1"/>
    <col min="11722" max="11723" width="19" style="180" customWidth="1"/>
    <col min="11724" max="11973" width="11.42578125" style="180"/>
    <col min="11974" max="11974" width="5.7109375" style="180" customWidth="1"/>
    <col min="11975" max="11975" width="68.28515625" style="180" customWidth="1"/>
    <col min="11976" max="11976" width="10.5703125" style="180" customWidth="1"/>
    <col min="11977" max="11977" width="16.42578125" style="180" customWidth="1"/>
    <col min="11978" max="11979" width="19" style="180" customWidth="1"/>
    <col min="11980" max="12229" width="11.42578125" style="180"/>
    <col min="12230" max="12230" width="5.7109375" style="180" customWidth="1"/>
    <col min="12231" max="12231" width="68.28515625" style="180" customWidth="1"/>
    <col min="12232" max="12232" width="10.5703125" style="180" customWidth="1"/>
    <col min="12233" max="12233" width="16.42578125" style="180" customWidth="1"/>
    <col min="12234" max="12235" width="19" style="180" customWidth="1"/>
    <col min="12236" max="12485" width="11.42578125" style="180"/>
    <col min="12486" max="12486" width="5.7109375" style="180" customWidth="1"/>
    <col min="12487" max="12487" width="68.28515625" style="180" customWidth="1"/>
    <col min="12488" max="12488" width="10.5703125" style="180" customWidth="1"/>
    <col min="12489" max="12489" width="16.42578125" style="180" customWidth="1"/>
    <col min="12490" max="12491" width="19" style="180" customWidth="1"/>
    <col min="12492" max="12741" width="11.42578125" style="180"/>
    <col min="12742" max="12742" width="5.7109375" style="180" customWidth="1"/>
    <col min="12743" max="12743" width="68.28515625" style="180" customWidth="1"/>
    <col min="12744" max="12744" width="10.5703125" style="180" customWidth="1"/>
    <col min="12745" max="12745" width="16.42578125" style="180" customWidth="1"/>
    <col min="12746" max="12747" width="19" style="180" customWidth="1"/>
    <col min="12748" max="12997" width="11.42578125" style="180"/>
    <col min="12998" max="12998" width="5.7109375" style="180" customWidth="1"/>
    <col min="12999" max="12999" width="68.28515625" style="180" customWidth="1"/>
    <col min="13000" max="13000" width="10.5703125" style="180" customWidth="1"/>
    <col min="13001" max="13001" width="16.42578125" style="180" customWidth="1"/>
    <col min="13002" max="13003" width="19" style="180" customWidth="1"/>
    <col min="13004" max="13253" width="11.42578125" style="180"/>
    <col min="13254" max="13254" width="5.7109375" style="180" customWidth="1"/>
    <col min="13255" max="13255" width="68.28515625" style="180" customWidth="1"/>
    <col min="13256" max="13256" width="10.5703125" style="180" customWidth="1"/>
    <col min="13257" max="13257" width="16.42578125" style="180" customWidth="1"/>
    <col min="13258" max="13259" width="19" style="180" customWidth="1"/>
    <col min="13260" max="13509" width="11.42578125" style="180"/>
    <col min="13510" max="13510" width="5.7109375" style="180" customWidth="1"/>
    <col min="13511" max="13511" width="68.28515625" style="180" customWidth="1"/>
    <col min="13512" max="13512" width="10.5703125" style="180" customWidth="1"/>
    <col min="13513" max="13513" width="16.42578125" style="180" customWidth="1"/>
    <col min="13514" max="13515" width="19" style="180" customWidth="1"/>
    <col min="13516" max="13765" width="11.42578125" style="180"/>
    <col min="13766" max="13766" width="5.7109375" style="180" customWidth="1"/>
    <col min="13767" max="13767" width="68.28515625" style="180" customWidth="1"/>
    <col min="13768" max="13768" width="10.5703125" style="180" customWidth="1"/>
    <col min="13769" max="13769" width="16.42578125" style="180" customWidth="1"/>
    <col min="13770" max="13771" width="19" style="180" customWidth="1"/>
    <col min="13772" max="14021" width="11.42578125" style="180"/>
    <col min="14022" max="14022" width="5.7109375" style="180" customWidth="1"/>
    <col min="14023" max="14023" width="68.28515625" style="180" customWidth="1"/>
    <col min="14024" max="14024" width="10.5703125" style="180" customWidth="1"/>
    <col min="14025" max="14025" width="16.42578125" style="180" customWidth="1"/>
    <col min="14026" max="14027" width="19" style="180" customWidth="1"/>
    <col min="14028" max="14277" width="11.42578125" style="180"/>
    <col min="14278" max="14278" width="5.7109375" style="180" customWidth="1"/>
    <col min="14279" max="14279" width="68.28515625" style="180" customWidth="1"/>
    <col min="14280" max="14280" width="10.5703125" style="180" customWidth="1"/>
    <col min="14281" max="14281" width="16.42578125" style="180" customWidth="1"/>
    <col min="14282" max="14283" width="19" style="180" customWidth="1"/>
    <col min="14284" max="14533" width="11.42578125" style="180"/>
    <col min="14534" max="14534" width="5.7109375" style="180" customWidth="1"/>
    <col min="14535" max="14535" width="68.28515625" style="180" customWidth="1"/>
    <col min="14536" max="14536" width="10.5703125" style="180" customWidth="1"/>
    <col min="14537" max="14537" width="16.42578125" style="180" customWidth="1"/>
    <col min="14538" max="14539" width="19" style="180" customWidth="1"/>
    <col min="14540" max="14789" width="11.42578125" style="180"/>
    <col min="14790" max="14790" width="5.7109375" style="180" customWidth="1"/>
    <col min="14791" max="14791" width="68.28515625" style="180" customWidth="1"/>
    <col min="14792" max="14792" width="10.5703125" style="180" customWidth="1"/>
    <col min="14793" max="14793" width="16.42578125" style="180" customWidth="1"/>
    <col min="14794" max="14795" width="19" style="180" customWidth="1"/>
    <col min="14796" max="15045" width="11.42578125" style="180"/>
    <col min="15046" max="15046" width="5.7109375" style="180" customWidth="1"/>
    <col min="15047" max="15047" width="68.28515625" style="180" customWidth="1"/>
    <col min="15048" max="15048" width="10.5703125" style="180" customWidth="1"/>
    <col min="15049" max="15049" width="16.42578125" style="180" customWidth="1"/>
    <col min="15050" max="15051" width="19" style="180" customWidth="1"/>
    <col min="15052" max="15301" width="11.42578125" style="180"/>
    <col min="15302" max="15302" width="5.7109375" style="180" customWidth="1"/>
    <col min="15303" max="15303" width="68.28515625" style="180" customWidth="1"/>
    <col min="15304" max="15304" width="10.5703125" style="180" customWidth="1"/>
    <col min="15305" max="15305" width="16.42578125" style="180" customWidth="1"/>
    <col min="15306" max="15307" width="19" style="180" customWidth="1"/>
    <col min="15308" max="15557" width="11.42578125" style="180"/>
    <col min="15558" max="15558" width="5.7109375" style="180" customWidth="1"/>
    <col min="15559" max="15559" width="68.28515625" style="180" customWidth="1"/>
    <col min="15560" max="15560" width="10.5703125" style="180" customWidth="1"/>
    <col min="15561" max="15561" width="16.42578125" style="180" customWidth="1"/>
    <col min="15562" max="15563" width="19" style="180" customWidth="1"/>
    <col min="15564" max="15813" width="11.42578125" style="180"/>
    <col min="15814" max="15814" width="5.7109375" style="180" customWidth="1"/>
    <col min="15815" max="15815" width="68.28515625" style="180" customWidth="1"/>
    <col min="15816" max="15816" width="10.5703125" style="180" customWidth="1"/>
    <col min="15817" max="15817" width="16.42578125" style="180" customWidth="1"/>
    <col min="15818" max="15819" width="19" style="180" customWidth="1"/>
    <col min="15820" max="16069" width="11.42578125" style="180"/>
    <col min="16070" max="16070" width="5.7109375" style="180" customWidth="1"/>
    <col min="16071" max="16071" width="68.28515625" style="180" customWidth="1"/>
    <col min="16072" max="16072" width="10.5703125" style="180" customWidth="1"/>
    <col min="16073" max="16073" width="16.42578125" style="180" customWidth="1"/>
    <col min="16074" max="16075" width="19" style="180" customWidth="1"/>
    <col min="16076" max="16384" width="11.42578125" style="180"/>
  </cols>
  <sheetData>
    <row r="1" spans="2:18" x14ac:dyDescent="0.25">
      <c r="B1" s="179" t="s">
        <v>0</v>
      </c>
      <c r="C1" s="179"/>
      <c r="D1" s="179"/>
      <c r="E1" s="179"/>
      <c r="F1" s="179"/>
      <c r="G1" s="179"/>
      <c r="H1" s="179"/>
      <c r="I1" s="179"/>
      <c r="J1" s="179"/>
      <c r="K1" s="179"/>
      <c r="L1" s="179"/>
      <c r="M1" s="179"/>
      <c r="N1" s="179"/>
      <c r="O1" s="179"/>
      <c r="P1" s="179"/>
      <c r="Q1" s="179"/>
      <c r="R1" s="179"/>
    </row>
    <row r="2" spans="2:18" x14ac:dyDescent="0.25">
      <c r="B2" s="179" t="s">
        <v>1</v>
      </c>
      <c r="C2" s="179"/>
      <c r="D2" s="179"/>
      <c r="E2" s="179"/>
      <c r="F2" s="179"/>
      <c r="G2" s="179"/>
      <c r="H2" s="179"/>
      <c r="I2" s="179"/>
      <c r="J2" s="179"/>
      <c r="K2" s="179"/>
      <c r="L2" s="179"/>
      <c r="M2" s="179"/>
      <c r="N2" s="179"/>
      <c r="O2" s="179"/>
      <c r="P2" s="179"/>
      <c r="Q2" s="179"/>
      <c r="R2" s="179"/>
    </row>
    <row r="3" spans="2:18" x14ac:dyDescent="0.25">
      <c r="B3" s="179" t="s">
        <v>216</v>
      </c>
      <c r="C3" s="179"/>
      <c r="D3" s="179"/>
      <c r="E3" s="179"/>
      <c r="F3" s="179"/>
      <c r="G3" s="179"/>
      <c r="H3" s="179"/>
      <c r="I3" s="179"/>
      <c r="J3" s="179"/>
      <c r="K3" s="179"/>
      <c r="L3" s="179"/>
      <c r="M3" s="179"/>
      <c r="N3" s="179"/>
      <c r="O3" s="179"/>
      <c r="P3" s="179"/>
      <c r="Q3" s="179"/>
      <c r="R3" s="179"/>
    </row>
    <row r="4" spans="2:18" x14ac:dyDescent="0.25">
      <c r="B4" s="179" t="s">
        <v>210</v>
      </c>
      <c r="C4" s="179"/>
      <c r="D4" s="179"/>
      <c r="E4" s="179"/>
      <c r="F4" s="179"/>
      <c r="G4" s="332">
        <f>H188+I188</f>
        <v>551406.28</v>
      </c>
      <c r="H4" s="332"/>
      <c r="I4" s="332"/>
      <c r="J4" s="332">
        <f>K188+L188</f>
        <v>571520.59</v>
      </c>
      <c r="K4" s="332"/>
      <c r="L4" s="332"/>
      <c r="M4" s="332">
        <f>N188+O188</f>
        <v>559146.87</v>
      </c>
      <c r="N4" s="332"/>
      <c r="O4" s="332"/>
      <c r="P4" s="332">
        <f>Q188+R188</f>
        <v>560991.44999999995</v>
      </c>
      <c r="Q4" s="332"/>
      <c r="R4" s="332"/>
    </row>
    <row r="5" spans="2:18" ht="33.75" customHeight="1" x14ac:dyDescent="0.25">
      <c r="B5" s="181"/>
      <c r="C5" s="181"/>
      <c r="D5" s="181"/>
      <c r="E5" s="181"/>
      <c r="F5" s="181"/>
      <c r="G5" s="341" t="s">
        <v>247</v>
      </c>
      <c r="H5" s="342"/>
      <c r="I5" s="343"/>
      <c r="J5" s="344" t="s">
        <v>248</v>
      </c>
      <c r="K5" s="345"/>
      <c r="L5" s="346"/>
      <c r="M5" s="333" t="s">
        <v>249</v>
      </c>
      <c r="N5" s="334"/>
      <c r="O5" s="335"/>
      <c r="P5" s="338" t="s">
        <v>260</v>
      </c>
      <c r="Q5" s="339"/>
      <c r="R5" s="340"/>
    </row>
    <row r="6" spans="2:18" ht="67.5" customHeight="1" x14ac:dyDescent="0.25">
      <c r="B6" s="360" t="s">
        <v>2</v>
      </c>
      <c r="C6" s="336" t="s">
        <v>3</v>
      </c>
      <c r="D6" s="349" t="s">
        <v>4</v>
      </c>
      <c r="E6" s="182" t="s">
        <v>259</v>
      </c>
      <c r="F6" s="182" t="s">
        <v>258</v>
      </c>
      <c r="G6" s="336" t="s">
        <v>5</v>
      </c>
      <c r="H6" s="182" t="s">
        <v>259</v>
      </c>
      <c r="I6" s="182" t="s">
        <v>258</v>
      </c>
      <c r="J6" s="336" t="s">
        <v>5</v>
      </c>
      <c r="K6" s="182" t="s">
        <v>259</v>
      </c>
      <c r="L6" s="182" t="s">
        <v>258</v>
      </c>
      <c r="M6" s="336" t="s">
        <v>5</v>
      </c>
      <c r="N6" s="182" t="s">
        <v>259</v>
      </c>
      <c r="O6" s="182" t="s">
        <v>258</v>
      </c>
      <c r="P6" s="336" t="s">
        <v>5</v>
      </c>
      <c r="Q6" s="182" t="s">
        <v>259</v>
      </c>
      <c r="R6" s="183" t="s">
        <v>258</v>
      </c>
    </row>
    <row r="7" spans="2:18" ht="18.75" customHeight="1" x14ac:dyDescent="0.25">
      <c r="B7" s="361"/>
      <c r="C7" s="337"/>
      <c r="D7" s="350"/>
      <c r="E7" s="183" t="s">
        <v>6</v>
      </c>
      <c r="F7" s="183" t="s">
        <v>6</v>
      </c>
      <c r="G7" s="337"/>
      <c r="H7" s="184" t="s">
        <v>7</v>
      </c>
      <c r="I7" s="185" t="s">
        <v>7</v>
      </c>
      <c r="J7" s="337"/>
      <c r="K7" s="184" t="s">
        <v>7</v>
      </c>
      <c r="L7" s="185" t="s">
        <v>7</v>
      </c>
      <c r="M7" s="337"/>
      <c r="N7" s="184" t="s">
        <v>7</v>
      </c>
      <c r="O7" s="185" t="s">
        <v>7</v>
      </c>
      <c r="P7" s="337"/>
      <c r="Q7" s="184" t="s">
        <v>7</v>
      </c>
      <c r="R7" s="185" t="s">
        <v>7</v>
      </c>
    </row>
    <row r="8" spans="2:18" x14ac:dyDescent="0.25">
      <c r="B8" s="186" t="s">
        <v>8</v>
      </c>
      <c r="C8" s="187" t="s">
        <v>9</v>
      </c>
      <c r="D8" s="188"/>
      <c r="E8" s="189"/>
      <c r="F8" s="189"/>
      <c r="G8" s="190"/>
      <c r="H8" s="189"/>
      <c r="I8" s="191"/>
      <c r="J8" s="190"/>
      <c r="K8" s="189"/>
      <c r="L8" s="191"/>
      <c r="M8" s="190"/>
      <c r="N8" s="189"/>
      <c r="O8" s="191"/>
      <c r="P8" s="190"/>
      <c r="Q8" s="189"/>
      <c r="R8" s="191"/>
    </row>
    <row r="9" spans="2:18" ht="76.5" x14ac:dyDescent="0.25">
      <c r="B9" s="192">
        <v>1</v>
      </c>
      <c r="C9" s="193" t="s">
        <v>10</v>
      </c>
      <c r="D9" s="194" t="s">
        <v>11</v>
      </c>
      <c r="E9" s="195">
        <v>122</v>
      </c>
      <c r="F9" s="195">
        <v>50</v>
      </c>
      <c r="G9" s="196">
        <f>COTIZACION_1!$E15</f>
        <v>7.3</v>
      </c>
      <c r="H9" s="197">
        <f t="shared" ref="H9:H40" si="0">G9*E9</f>
        <v>890.6</v>
      </c>
      <c r="I9" s="198">
        <f t="shared" ref="I9:I40" si="1">G9*F9</f>
        <v>365</v>
      </c>
      <c r="J9" s="196">
        <f>COTIZACION_2!$E15</f>
        <v>8.76</v>
      </c>
      <c r="K9" s="197">
        <f t="shared" ref="K9:K40" si="2">J9*$E9</f>
        <v>1068.72</v>
      </c>
      <c r="L9" s="198">
        <f t="shared" ref="L9:L40" si="3">J9*$F9</f>
        <v>438</v>
      </c>
      <c r="M9" s="196">
        <f>COTIZACION_3!$E15</f>
        <v>7.81</v>
      </c>
      <c r="N9" s="197">
        <f t="shared" ref="N9:N40" si="4">M9*$E9</f>
        <v>952.81999999999994</v>
      </c>
      <c r="O9" s="198">
        <f t="shared" ref="O9:O40" si="5">M9*$F9</f>
        <v>390.5</v>
      </c>
      <c r="P9" s="196">
        <f t="shared" ref="P9:P40" si="6">ROUND(AVERAGE(G9,J9,M9),2)</f>
        <v>7.96</v>
      </c>
      <c r="Q9" s="197">
        <f t="shared" ref="Q9:Q40" si="7">$P9*$E9</f>
        <v>971.12</v>
      </c>
      <c r="R9" s="198">
        <f t="shared" ref="R9:R40" si="8">$P9*$F9</f>
        <v>398</v>
      </c>
    </row>
    <row r="10" spans="2:18" ht="51" x14ac:dyDescent="0.25">
      <c r="B10" s="192">
        <f>B9+1</f>
        <v>2</v>
      </c>
      <c r="C10" s="199" t="s">
        <v>12</v>
      </c>
      <c r="D10" s="194" t="s">
        <v>11</v>
      </c>
      <c r="E10" s="195">
        <v>1</v>
      </c>
      <c r="F10" s="195">
        <v>4</v>
      </c>
      <c r="G10" s="196">
        <f>COTIZACION_1!$E16</f>
        <v>22.17</v>
      </c>
      <c r="H10" s="197">
        <f t="shared" si="0"/>
        <v>22.17</v>
      </c>
      <c r="I10" s="198">
        <f t="shared" si="1"/>
        <v>88.68</v>
      </c>
      <c r="J10" s="196">
        <f>COTIZACION_2!$E16</f>
        <v>27.67</v>
      </c>
      <c r="K10" s="197">
        <f t="shared" si="2"/>
        <v>27.67</v>
      </c>
      <c r="L10" s="198">
        <f t="shared" si="3"/>
        <v>110.68</v>
      </c>
      <c r="M10" s="196">
        <f>COTIZACION_3!$E16</f>
        <v>24.16</v>
      </c>
      <c r="N10" s="197">
        <f t="shared" si="4"/>
        <v>24.16</v>
      </c>
      <c r="O10" s="198">
        <f t="shared" si="5"/>
        <v>96.64</v>
      </c>
      <c r="P10" s="196">
        <f t="shared" si="6"/>
        <v>24.67</v>
      </c>
      <c r="Q10" s="197">
        <f t="shared" si="7"/>
        <v>24.67</v>
      </c>
      <c r="R10" s="198">
        <f t="shared" si="8"/>
        <v>98.68</v>
      </c>
    </row>
    <row r="11" spans="2:18" ht="25.5" x14ac:dyDescent="0.25">
      <c r="B11" s="192">
        <f t="shared" ref="B11:B74" si="9">B10+1</f>
        <v>3</v>
      </c>
      <c r="C11" s="199" t="s">
        <v>13</v>
      </c>
      <c r="D11" s="194" t="s">
        <v>11</v>
      </c>
      <c r="E11" s="195">
        <v>432</v>
      </c>
      <c r="F11" s="195">
        <v>50</v>
      </c>
      <c r="G11" s="196">
        <f>COTIZACION_1!$E17</f>
        <v>4.5599999999999996</v>
      </c>
      <c r="H11" s="197">
        <f t="shared" si="0"/>
        <v>1969.9199999999998</v>
      </c>
      <c r="I11" s="198">
        <f t="shared" si="1"/>
        <v>227.99999999999997</v>
      </c>
      <c r="J11" s="196">
        <f>COTIZACION_2!$E17</f>
        <v>5.37</v>
      </c>
      <c r="K11" s="197">
        <f t="shared" si="2"/>
        <v>2319.84</v>
      </c>
      <c r="L11" s="198">
        <f t="shared" si="3"/>
        <v>268.5</v>
      </c>
      <c r="M11" s="196">
        <f>COTIZACION_3!$E17</f>
        <v>4.53</v>
      </c>
      <c r="N11" s="197">
        <f t="shared" si="4"/>
        <v>1956.96</v>
      </c>
      <c r="O11" s="198">
        <f t="shared" si="5"/>
        <v>226.5</v>
      </c>
      <c r="P11" s="196">
        <f t="shared" si="6"/>
        <v>4.82</v>
      </c>
      <c r="Q11" s="197">
        <f t="shared" si="7"/>
        <v>2082.2400000000002</v>
      </c>
      <c r="R11" s="198">
        <f t="shared" si="8"/>
        <v>241</v>
      </c>
    </row>
    <row r="12" spans="2:18" ht="38.25" x14ac:dyDescent="0.25">
      <c r="B12" s="192">
        <f t="shared" si="9"/>
        <v>4</v>
      </c>
      <c r="C12" s="199" t="s">
        <v>14</v>
      </c>
      <c r="D12" s="194" t="s">
        <v>11</v>
      </c>
      <c r="E12" s="195">
        <v>122</v>
      </c>
      <c r="F12" s="195">
        <v>50</v>
      </c>
      <c r="G12" s="196">
        <f>COTIZACION_1!$E18</f>
        <v>8.56</v>
      </c>
      <c r="H12" s="197">
        <f t="shared" si="0"/>
        <v>1044.3200000000002</v>
      </c>
      <c r="I12" s="198">
        <f t="shared" si="1"/>
        <v>428</v>
      </c>
      <c r="J12" s="196">
        <f>COTIZACION_2!$E18</f>
        <v>9.16</v>
      </c>
      <c r="K12" s="197">
        <f t="shared" si="2"/>
        <v>1117.52</v>
      </c>
      <c r="L12" s="198">
        <f t="shared" si="3"/>
        <v>458</v>
      </c>
      <c r="M12" s="196">
        <f>COTIZACION_3!$E18</f>
        <v>11.74</v>
      </c>
      <c r="N12" s="197">
        <f t="shared" si="4"/>
        <v>1432.28</v>
      </c>
      <c r="O12" s="198">
        <f t="shared" si="5"/>
        <v>587</v>
      </c>
      <c r="P12" s="196">
        <f t="shared" si="6"/>
        <v>9.82</v>
      </c>
      <c r="Q12" s="197">
        <f t="shared" si="7"/>
        <v>1198.04</v>
      </c>
      <c r="R12" s="198">
        <f t="shared" si="8"/>
        <v>491</v>
      </c>
    </row>
    <row r="13" spans="2:18" ht="25.5" x14ac:dyDescent="0.25">
      <c r="B13" s="192">
        <f t="shared" si="9"/>
        <v>5</v>
      </c>
      <c r="C13" s="199" t="s">
        <v>15</v>
      </c>
      <c r="D13" s="194" t="s">
        <v>11</v>
      </c>
      <c r="E13" s="195">
        <v>206</v>
      </c>
      <c r="F13" s="195">
        <v>50</v>
      </c>
      <c r="G13" s="196">
        <f>COTIZACION_1!$E19</f>
        <v>0.77</v>
      </c>
      <c r="H13" s="197">
        <f t="shared" si="0"/>
        <v>158.62</v>
      </c>
      <c r="I13" s="198">
        <f t="shared" si="1"/>
        <v>38.5</v>
      </c>
      <c r="J13" s="196">
        <f>COTIZACION_2!$E19</f>
        <v>0.94</v>
      </c>
      <c r="K13" s="197">
        <f t="shared" si="2"/>
        <v>193.64</v>
      </c>
      <c r="L13" s="198">
        <f t="shared" si="3"/>
        <v>47</v>
      </c>
      <c r="M13" s="196">
        <f>COTIZACION_3!$E19</f>
        <v>0.9</v>
      </c>
      <c r="N13" s="197">
        <f t="shared" si="4"/>
        <v>185.4</v>
      </c>
      <c r="O13" s="198">
        <f t="shared" si="5"/>
        <v>45</v>
      </c>
      <c r="P13" s="196">
        <f t="shared" si="6"/>
        <v>0.87</v>
      </c>
      <c r="Q13" s="197">
        <f t="shared" si="7"/>
        <v>179.22</v>
      </c>
      <c r="R13" s="198">
        <f t="shared" si="8"/>
        <v>43.5</v>
      </c>
    </row>
    <row r="14" spans="2:18" ht="51" x14ac:dyDescent="0.25">
      <c r="B14" s="192">
        <f t="shared" si="9"/>
        <v>6</v>
      </c>
      <c r="C14" s="199" t="s">
        <v>16</v>
      </c>
      <c r="D14" s="194" t="s">
        <v>11</v>
      </c>
      <c r="E14" s="195">
        <v>26</v>
      </c>
      <c r="F14" s="195"/>
      <c r="G14" s="196">
        <f>COTIZACION_1!$E20</f>
        <v>6.16</v>
      </c>
      <c r="H14" s="197">
        <f t="shared" si="0"/>
        <v>160.16</v>
      </c>
      <c r="I14" s="198">
        <f t="shared" si="1"/>
        <v>0</v>
      </c>
      <c r="J14" s="196">
        <f>COTIZACION_2!$E20</f>
        <v>6.46</v>
      </c>
      <c r="K14" s="197">
        <f t="shared" si="2"/>
        <v>167.96</v>
      </c>
      <c r="L14" s="198">
        <f t="shared" si="3"/>
        <v>0</v>
      </c>
      <c r="M14" s="196">
        <f>COTIZACION_3!$E20</f>
        <v>8.77</v>
      </c>
      <c r="N14" s="197">
        <f t="shared" si="4"/>
        <v>228.01999999999998</v>
      </c>
      <c r="O14" s="198">
        <f t="shared" si="5"/>
        <v>0</v>
      </c>
      <c r="P14" s="196">
        <f t="shared" si="6"/>
        <v>7.13</v>
      </c>
      <c r="Q14" s="197">
        <f t="shared" si="7"/>
        <v>185.38</v>
      </c>
      <c r="R14" s="198">
        <f t="shared" si="8"/>
        <v>0</v>
      </c>
    </row>
    <row r="15" spans="2:18" ht="51" x14ac:dyDescent="0.25">
      <c r="B15" s="192">
        <f t="shared" si="9"/>
        <v>7</v>
      </c>
      <c r="C15" s="199" t="s">
        <v>17</v>
      </c>
      <c r="D15" s="194" t="s">
        <v>11</v>
      </c>
      <c r="E15" s="195">
        <v>299</v>
      </c>
      <c r="F15" s="195"/>
      <c r="G15" s="196">
        <f>COTIZACION_1!$E21</f>
        <v>6.09</v>
      </c>
      <c r="H15" s="197">
        <f t="shared" si="0"/>
        <v>1820.9099999999999</v>
      </c>
      <c r="I15" s="198">
        <f t="shared" si="1"/>
        <v>0</v>
      </c>
      <c r="J15" s="196">
        <f>COTIZACION_2!$E21</f>
        <v>6</v>
      </c>
      <c r="K15" s="197">
        <f t="shared" si="2"/>
        <v>1794</v>
      </c>
      <c r="L15" s="198">
        <f t="shared" si="3"/>
        <v>0</v>
      </c>
      <c r="M15" s="196">
        <f>COTIZACION_3!$E21</f>
        <v>7.08</v>
      </c>
      <c r="N15" s="197">
        <f t="shared" si="4"/>
        <v>2116.92</v>
      </c>
      <c r="O15" s="198">
        <f t="shared" si="5"/>
        <v>0</v>
      </c>
      <c r="P15" s="196">
        <f t="shared" si="6"/>
        <v>6.39</v>
      </c>
      <c r="Q15" s="197">
        <f t="shared" si="7"/>
        <v>1910.61</v>
      </c>
      <c r="R15" s="198">
        <f t="shared" si="8"/>
        <v>0</v>
      </c>
    </row>
    <row r="16" spans="2:18" ht="51" x14ac:dyDescent="0.25">
      <c r="B16" s="192">
        <f t="shared" si="9"/>
        <v>8</v>
      </c>
      <c r="C16" s="199" t="s">
        <v>18</v>
      </c>
      <c r="D16" s="194" t="s">
        <v>11</v>
      </c>
      <c r="E16" s="195">
        <v>322</v>
      </c>
      <c r="F16" s="195">
        <v>194</v>
      </c>
      <c r="G16" s="196">
        <f>COTIZACION_1!$E22</f>
        <v>6.57</v>
      </c>
      <c r="H16" s="197">
        <f t="shared" si="0"/>
        <v>2115.54</v>
      </c>
      <c r="I16" s="198">
        <f t="shared" si="1"/>
        <v>1274.5800000000002</v>
      </c>
      <c r="J16" s="196">
        <f>COTIZACION_2!$E22</f>
        <v>5.58</v>
      </c>
      <c r="K16" s="197">
        <f t="shared" si="2"/>
        <v>1796.76</v>
      </c>
      <c r="L16" s="198">
        <f t="shared" si="3"/>
        <v>1082.52</v>
      </c>
      <c r="M16" s="196">
        <f>COTIZACION_3!$E22</f>
        <v>7.26</v>
      </c>
      <c r="N16" s="197">
        <f t="shared" si="4"/>
        <v>2337.7199999999998</v>
      </c>
      <c r="O16" s="198">
        <f t="shared" si="5"/>
        <v>1408.44</v>
      </c>
      <c r="P16" s="196">
        <f t="shared" si="6"/>
        <v>6.47</v>
      </c>
      <c r="Q16" s="197">
        <f t="shared" si="7"/>
        <v>2083.34</v>
      </c>
      <c r="R16" s="198">
        <f t="shared" si="8"/>
        <v>1255.18</v>
      </c>
    </row>
    <row r="17" spans="2:18" ht="51" x14ac:dyDescent="0.25">
      <c r="B17" s="192">
        <f t="shared" si="9"/>
        <v>9</v>
      </c>
      <c r="C17" s="199" t="s">
        <v>19</v>
      </c>
      <c r="D17" s="194" t="s">
        <v>11</v>
      </c>
      <c r="E17" s="195">
        <v>60</v>
      </c>
      <c r="F17" s="195"/>
      <c r="G17" s="196">
        <f>COTIZACION_1!$E23</f>
        <v>6.38</v>
      </c>
      <c r="H17" s="197">
        <f t="shared" si="0"/>
        <v>382.8</v>
      </c>
      <c r="I17" s="198">
        <f t="shared" si="1"/>
        <v>0</v>
      </c>
      <c r="J17" s="196">
        <f>COTIZACION_2!$E23</f>
        <v>6.03</v>
      </c>
      <c r="K17" s="197">
        <f t="shared" si="2"/>
        <v>361.8</v>
      </c>
      <c r="L17" s="198">
        <f t="shared" si="3"/>
        <v>0</v>
      </c>
      <c r="M17" s="196">
        <f>COTIZACION_3!$E23</f>
        <v>8.08</v>
      </c>
      <c r="N17" s="197">
        <f t="shared" si="4"/>
        <v>484.8</v>
      </c>
      <c r="O17" s="198">
        <f t="shared" si="5"/>
        <v>0</v>
      </c>
      <c r="P17" s="196">
        <f t="shared" si="6"/>
        <v>6.83</v>
      </c>
      <c r="Q17" s="197">
        <f t="shared" si="7"/>
        <v>409.8</v>
      </c>
      <c r="R17" s="198">
        <f t="shared" si="8"/>
        <v>0</v>
      </c>
    </row>
    <row r="18" spans="2:18" ht="51" x14ac:dyDescent="0.25">
      <c r="B18" s="192">
        <f t="shared" si="9"/>
        <v>10</v>
      </c>
      <c r="C18" s="199" t="s">
        <v>20</v>
      </c>
      <c r="D18" s="194" t="s">
        <v>11</v>
      </c>
      <c r="E18" s="195">
        <v>19</v>
      </c>
      <c r="F18" s="195">
        <v>55</v>
      </c>
      <c r="G18" s="196">
        <f>COTIZACION_1!$E24</f>
        <v>8.2100000000000009</v>
      </c>
      <c r="H18" s="197">
        <f t="shared" si="0"/>
        <v>155.99</v>
      </c>
      <c r="I18" s="198">
        <f t="shared" si="1"/>
        <v>451.55000000000007</v>
      </c>
      <c r="J18" s="196">
        <f>COTIZACION_2!$E24</f>
        <v>6.72</v>
      </c>
      <c r="K18" s="197">
        <f t="shared" si="2"/>
        <v>127.67999999999999</v>
      </c>
      <c r="L18" s="198">
        <f t="shared" si="3"/>
        <v>369.59999999999997</v>
      </c>
      <c r="M18" s="196">
        <f>COTIZACION_3!$E24</f>
        <v>8.19</v>
      </c>
      <c r="N18" s="197">
        <f t="shared" si="4"/>
        <v>155.60999999999999</v>
      </c>
      <c r="O18" s="198">
        <f t="shared" si="5"/>
        <v>450.45</v>
      </c>
      <c r="P18" s="196">
        <f t="shared" si="6"/>
        <v>7.71</v>
      </c>
      <c r="Q18" s="197">
        <f t="shared" si="7"/>
        <v>146.49</v>
      </c>
      <c r="R18" s="198">
        <f t="shared" si="8"/>
        <v>424.05</v>
      </c>
    </row>
    <row r="19" spans="2:18" ht="38.25" x14ac:dyDescent="0.25">
      <c r="B19" s="192">
        <f t="shared" si="9"/>
        <v>11</v>
      </c>
      <c r="C19" s="200" t="s">
        <v>21</v>
      </c>
      <c r="D19" s="194" t="s">
        <v>11</v>
      </c>
      <c r="E19" s="195">
        <v>360</v>
      </c>
      <c r="F19" s="195">
        <v>120</v>
      </c>
      <c r="G19" s="196">
        <f>COTIZACION_1!$E25</f>
        <v>2.57</v>
      </c>
      <c r="H19" s="197">
        <f t="shared" si="0"/>
        <v>925.19999999999993</v>
      </c>
      <c r="I19" s="198">
        <f t="shared" si="1"/>
        <v>308.39999999999998</v>
      </c>
      <c r="J19" s="196">
        <f>COTIZACION_2!$E25</f>
        <v>2.21</v>
      </c>
      <c r="K19" s="197">
        <f t="shared" si="2"/>
        <v>795.6</v>
      </c>
      <c r="L19" s="198">
        <f t="shared" si="3"/>
        <v>265.2</v>
      </c>
      <c r="M19" s="196">
        <f>COTIZACION_3!$E25</f>
        <v>2.48</v>
      </c>
      <c r="N19" s="197">
        <f t="shared" si="4"/>
        <v>892.8</v>
      </c>
      <c r="O19" s="198">
        <f t="shared" si="5"/>
        <v>297.60000000000002</v>
      </c>
      <c r="P19" s="196">
        <f t="shared" si="6"/>
        <v>2.42</v>
      </c>
      <c r="Q19" s="197">
        <f t="shared" si="7"/>
        <v>871.19999999999993</v>
      </c>
      <c r="R19" s="198">
        <f t="shared" si="8"/>
        <v>290.39999999999998</v>
      </c>
    </row>
    <row r="20" spans="2:18" ht="38.25" x14ac:dyDescent="0.25">
      <c r="B20" s="192">
        <f t="shared" si="9"/>
        <v>12</v>
      </c>
      <c r="C20" s="199" t="s">
        <v>22</v>
      </c>
      <c r="D20" s="194" t="s">
        <v>11</v>
      </c>
      <c r="E20" s="195">
        <v>13</v>
      </c>
      <c r="F20" s="195"/>
      <c r="G20" s="196">
        <f>COTIZACION_1!$E26</f>
        <v>51.1</v>
      </c>
      <c r="H20" s="197">
        <f t="shared" si="0"/>
        <v>664.30000000000007</v>
      </c>
      <c r="I20" s="198">
        <f t="shared" si="1"/>
        <v>0</v>
      </c>
      <c r="J20" s="196">
        <f>COTIZACION_2!$E26</f>
        <v>50.09</v>
      </c>
      <c r="K20" s="197">
        <f t="shared" si="2"/>
        <v>651.17000000000007</v>
      </c>
      <c r="L20" s="198">
        <f t="shared" si="3"/>
        <v>0</v>
      </c>
      <c r="M20" s="196">
        <f>COTIZACION_3!$E26</f>
        <v>45.66</v>
      </c>
      <c r="N20" s="197">
        <f t="shared" si="4"/>
        <v>593.57999999999993</v>
      </c>
      <c r="O20" s="198">
        <f t="shared" si="5"/>
        <v>0</v>
      </c>
      <c r="P20" s="196">
        <f t="shared" si="6"/>
        <v>48.95</v>
      </c>
      <c r="Q20" s="197">
        <f t="shared" si="7"/>
        <v>636.35</v>
      </c>
      <c r="R20" s="198">
        <f t="shared" si="8"/>
        <v>0</v>
      </c>
    </row>
    <row r="21" spans="2:18" ht="38.25" x14ac:dyDescent="0.25">
      <c r="B21" s="192">
        <f t="shared" si="9"/>
        <v>13</v>
      </c>
      <c r="C21" s="199" t="s">
        <v>23</v>
      </c>
      <c r="D21" s="194" t="s">
        <v>11</v>
      </c>
      <c r="E21" s="195">
        <v>389</v>
      </c>
      <c r="F21" s="195">
        <v>180</v>
      </c>
      <c r="G21" s="196">
        <f>COTIZACION_1!$E27</f>
        <v>65.2</v>
      </c>
      <c r="H21" s="197">
        <f t="shared" si="0"/>
        <v>25362.800000000003</v>
      </c>
      <c r="I21" s="198">
        <f t="shared" si="1"/>
        <v>11736</v>
      </c>
      <c r="J21" s="196">
        <f>COTIZACION_2!$E27</f>
        <v>66.12</v>
      </c>
      <c r="K21" s="197">
        <f t="shared" si="2"/>
        <v>25720.68</v>
      </c>
      <c r="L21" s="198">
        <f t="shared" si="3"/>
        <v>11901.6</v>
      </c>
      <c r="M21" s="196">
        <f>COTIZACION_3!$E27</f>
        <v>76.83</v>
      </c>
      <c r="N21" s="197">
        <f t="shared" si="4"/>
        <v>29886.87</v>
      </c>
      <c r="O21" s="198">
        <f t="shared" si="5"/>
        <v>13829.4</v>
      </c>
      <c r="P21" s="196">
        <f t="shared" si="6"/>
        <v>69.38</v>
      </c>
      <c r="Q21" s="197">
        <f t="shared" si="7"/>
        <v>26988.82</v>
      </c>
      <c r="R21" s="198">
        <f t="shared" si="8"/>
        <v>12488.4</v>
      </c>
    </row>
    <row r="22" spans="2:18" ht="38.25" x14ac:dyDescent="0.25">
      <c r="B22" s="192">
        <f t="shared" si="9"/>
        <v>14</v>
      </c>
      <c r="C22" s="199" t="s">
        <v>24</v>
      </c>
      <c r="D22" s="194" t="s">
        <v>11</v>
      </c>
      <c r="E22" s="195">
        <v>14</v>
      </c>
      <c r="F22" s="195">
        <v>4</v>
      </c>
      <c r="G22" s="196">
        <f>COTIZACION_1!$E28</f>
        <v>95.12</v>
      </c>
      <c r="H22" s="197">
        <f t="shared" si="0"/>
        <v>1331.68</v>
      </c>
      <c r="I22" s="198">
        <f t="shared" si="1"/>
        <v>380.48</v>
      </c>
      <c r="J22" s="196">
        <f>COTIZACION_2!$E28</f>
        <v>80.13</v>
      </c>
      <c r="K22" s="197">
        <f t="shared" si="2"/>
        <v>1121.82</v>
      </c>
      <c r="L22" s="198">
        <f t="shared" si="3"/>
        <v>320.52</v>
      </c>
      <c r="M22" s="196">
        <f>COTIZACION_3!$E28</f>
        <v>87.61</v>
      </c>
      <c r="N22" s="197">
        <f t="shared" si="4"/>
        <v>1226.54</v>
      </c>
      <c r="O22" s="198">
        <f t="shared" si="5"/>
        <v>350.44</v>
      </c>
      <c r="P22" s="196">
        <f t="shared" si="6"/>
        <v>87.62</v>
      </c>
      <c r="Q22" s="197">
        <f t="shared" si="7"/>
        <v>1226.68</v>
      </c>
      <c r="R22" s="198">
        <f t="shared" si="8"/>
        <v>350.48</v>
      </c>
    </row>
    <row r="23" spans="2:18" ht="51" x14ac:dyDescent="0.25">
      <c r="B23" s="192">
        <f t="shared" si="9"/>
        <v>15</v>
      </c>
      <c r="C23" s="201" t="s">
        <v>25</v>
      </c>
      <c r="D23" s="194" t="s">
        <v>11</v>
      </c>
      <c r="E23" s="195">
        <v>144</v>
      </c>
      <c r="F23" s="195">
        <v>90</v>
      </c>
      <c r="G23" s="196">
        <f>COTIZACION_1!$E29</f>
        <v>5.25</v>
      </c>
      <c r="H23" s="197">
        <f t="shared" si="0"/>
        <v>756</v>
      </c>
      <c r="I23" s="198">
        <f t="shared" si="1"/>
        <v>472.5</v>
      </c>
      <c r="J23" s="196">
        <f>COTIZACION_2!$E29</f>
        <v>4.8499999999999996</v>
      </c>
      <c r="K23" s="197">
        <f t="shared" si="2"/>
        <v>698.4</v>
      </c>
      <c r="L23" s="198">
        <f t="shared" si="3"/>
        <v>436.49999999999994</v>
      </c>
      <c r="M23" s="196">
        <f>COTIZACION_3!$E29</f>
        <v>5.47</v>
      </c>
      <c r="N23" s="197">
        <f t="shared" si="4"/>
        <v>787.68</v>
      </c>
      <c r="O23" s="198">
        <f t="shared" si="5"/>
        <v>492.29999999999995</v>
      </c>
      <c r="P23" s="196">
        <f t="shared" si="6"/>
        <v>5.19</v>
      </c>
      <c r="Q23" s="197">
        <f t="shared" si="7"/>
        <v>747.36</v>
      </c>
      <c r="R23" s="198">
        <f t="shared" si="8"/>
        <v>467.1</v>
      </c>
    </row>
    <row r="24" spans="2:18" ht="63.75" x14ac:dyDescent="0.25">
      <c r="B24" s="192">
        <f t="shared" si="9"/>
        <v>16</v>
      </c>
      <c r="C24" s="199" t="s">
        <v>26</v>
      </c>
      <c r="D24" s="194" t="s">
        <v>11</v>
      </c>
      <c r="E24" s="195">
        <v>634</v>
      </c>
      <c r="F24" s="195">
        <v>304</v>
      </c>
      <c r="G24" s="196">
        <f>COTIZACION_1!$E30</f>
        <v>3.64</v>
      </c>
      <c r="H24" s="197">
        <f t="shared" si="0"/>
        <v>2307.7600000000002</v>
      </c>
      <c r="I24" s="198">
        <f t="shared" si="1"/>
        <v>1106.56</v>
      </c>
      <c r="J24" s="196">
        <f>COTIZACION_2!$E30</f>
        <v>4.82</v>
      </c>
      <c r="K24" s="197">
        <f t="shared" si="2"/>
        <v>3055.88</v>
      </c>
      <c r="L24" s="198">
        <f t="shared" si="3"/>
        <v>1465.2800000000002</v>
      </c>
      <c r="M24" s="196">
        <f>COTIZACION_3!$E30</f>
        <v>4.25</v>
      </c>
      <c r="N24" s="197">
        <f t="shared" si="4"/>
        <v>2694.5</v>
      </c>
      <c r="O24" s="198">
        <f t="shared" si="5"/>
        <v>1292</v>
      </c>
      <c r="P24" s="196">
        <f t="shared" si="6"/>
        <v>4.24</v>
      </c>
      <c r="Q24" s="197">
        <f t="shared" si="7"/>
        <v>2688.1600000000003</v>
      </c>
      <c r="R24" s="198">
        <f t="shared" si="8"/>
        <v>1288.96</v>
      </c>
    </row>
    <row r="25" spans="2:18" ht="51" x14ac:dyDescent="0.25">
      <c r="B25" s="192">
        <f t="shared" si="9"/>
        <v>17</v>
      </c>
      <c r="C25" s="201" t="s">
        <v>27</v>
      </c>
      <c r="D25" s="194" t="s">
        <v>11</v>
      </c>
      <c r="E25" s="195">
        <v>295</v>
      </c>
      <c r="F25" s="195">
        <v>83</v>
      </c>
      <c r="G25" s="196">
        <f>COTIZACION_1!$E31</f>
        <v>13.58</v>
      </c>
      <c r="H25" s="197">
        <f t="shared" si="0"/>
        <v>4006.1</v>
      </c>
      <c r="I25" s="198">
        <f t="shared" si="1"/>
        <v>1127.1400000000001</v>
      </c>
      <c r="J25" s="196">
        <f>COTIZACION_2!$E31</f>
        <v>13.9</v>
      </c>
      <c r="K25" s="197">
        <f t="shared" si="2"/>
        <v>4100.5</v>
      </c>
      <c r="L25" s="198">
        <f t="shared" si="3"/>
        <v>1153.7</v>
      </c>
      <c r="M25" s="196">
        <f>COTIZACION_3!$E31</f>
        <v>14.03</v>
      </c>
      <c r="N25" s="197">
        <f t="shared" si="4"/>
        <v>4138.8499999999995</v>
      </c>
      <c r="O25" s="198">
        <f t="shared" si="5"/>
        <v>1164.49</v>
      </c>
      <c r="P25" s="196">
        <f t="shared" si="6"/>
        <v>13.84</v>
      </c>
      <c r="Q25" s="197">
        <f t="shared" si="7"/>
        <v>4082.8</v>
      </c>
      <c r="R25" s="198">
        <f t="shared" si="8"/>
        <v>1148.72</v>
      </c>
    </row>
    <row r="26" spans="2:18" ht="51" x14ac:dyDescent="0.25">
      <c r="B26" s="192">
        <f t="shared" si="9"/>
        <v>18</v>
      </c>
      <c r="C26" s="201" t="s">
        <v>28</v>
      </c>
      <c r="D26" s="194" t="s">
        <v>11</v>
      </c>
      <c r="E26" s="195">
        <v>12</v>
      </c>
      <c r="F26" s="195">
        <v>17</v>
      </c>
      <c r="G26" s="196">
        <f>COTIZACION_1!$E32</f>
        <v>16.920000000000002</v>
      </c>
      <c r="H26" s="197">
        <f t="shared" si="0"/>
        <v>203.04000000000002</v>
      </c>
      <c r="I26" s="198">
        <f t="shared" si="1"/>
        <v>287.64000000000004</v>
      </c>
      <c r="J26" s="196">
        <f>COTIZACION_2!$E32</f>
        <v>13.7</v>
      </c>
      <c r="K26" s="197">
        <f t="shared" si="2"/>
        <v>164.39999999999998</v>
      </c>
      <c r="L26" s="198">
        <f t="shared" si="3"/>
        <v>232.89999999999998</v>
      </c>
      <c r="M26" s="196">
        <f>COTIZACION_3!$E32</f>
        <v>13.54</v>
      </c>
      <c r="N26" s="197">
        <f t="shared" si="4"/>
        <v>162.47999999999999</v>
      </c>
      <c r="O26" s="198">
        <f t="shared" si="5"/>
        <v>230.17999999999998</v>
      </c>
      <c r="P26" s="196">
        <f t="shared" si="6"/>
        <v>14.72</v>
      </c>
      <c r="Q26" s="197">
        <f t="shared" si="7"/>
        <v>176.64000000000001</v>
      </c>
      <c r="R26" s="198">
        <f t="shared" si="8"/>
        <v>250.24</v>
      </c>
    </row>
    <row r="27" spans="2:18" ht="51" x14ac:dyDescent="0.25">
      <c r="B27" s="192">
        <f t="shared" si="9"/>
        <v>19</v>
      </c>
      <c r="C27" s="201" t="s">
        <v>29</v>
      </c>
      <c r="D27" s="194" t="s">
        <v>11</v>
      </c>
      <c r="E27" s="195">
        <v>829</v>
      </c>
      <c r="F27" s="195">
        <v>268</v>
      </c>
      <c r="G27" s="196">
        <f>COTIZACION_1!$E33</f>
        <v>1.62</v>
      </c>
      <c r="H27" s="197">
        <f t="shared" si="0"/>
        <v>1342.98</v>
      </c>
      <c r="I27" s="198">
        <f t="shared" si="1"/>
        <v>434.16</v>
      </c>
      <c r="J27" s="196">
        <f>COTIZACION_2!$E33</f>
        <v>1.41</v>
      </c>
      <c r="K27" s="197">
        <f t="shared" si="2"/>
        <v>1168.8899999999999</v>
      </c>
      <c r="L27" s="198">
        <f t="shared" si="3"/>
        <v>377.88</v>
      </c>
      <c r="M27" s="196">
        <f>COTIZACION_3!$E33</f>
        <v>1.2</v>
      </c>
      <c r="N27" s="197">
        <f t="shared" si="4"/>
        <v>994.8</v>
      </c>
      <c r="O27" s="198">
        <f t="shared" si="5"/>
        <v>321.59999999999997</v>
      </c>
      <c r="P27" s="196">
        <f t="shared" si="6"/>
        <v>1.41</v>
      </c>
      <c r="Q27" s="197">
        <f t="shared" si="7"/>
        <v>1168.8899999999999</v>
      </c>
      <c r="R27" s="198">
        <f t="shared" si="8"/>
        <v>377.88</v>
      </c>
    </row>
    <row r="28" spans="2:18" ht="63.75" x14ac:dyDescent="0.25">
      <c r="B28" s="192">
        <f t="shared" si="9"/>
        <v>20</v>
      </c>
      <c r="C28" s="201" t="s">
        <v>30</v>
      </c>
      <c r="D28" s="194" t="s">
        <v>11</v>
      </c>
      <c r="E28" s="195">
        <v>96</v>
      </c>
      <c r="F28" s="195">
        <v>50</v>
      </c>
      <c r="G28" s="196">
        <f>COTIZACION_1!$E34</f>
        <v>4.91</v>
      </c>
      <c r="H28" s="197">
        <f t="shared" si="0"/>
        <v>471.36</v>
      </c>
      <c r="I28" s="198">
        <f t="shared" si="1"/>
        <v>245.5</v>
      </c>
      <c r="J28" s="196">
        <f>COTIZACION_2!$E34</f>
        <v>4.78</v>
      </c>
      <c r="K28" s="197">
        <f t="shared" si="2"/>
        <v>458.88</v>
      </c>
      <c r="L28" s="198">
        <f t="shared" si="3"/>
        <v>239</v>
      </c>
      <c r="M28" s="196">
        <f>COTIZACION_3!$E34</f>
        <v>3.18</v>
      </c>
      <c r="N28" s="197">
        <f t="shared" si="4"/>
        <v>305.28000000000003</v>
      </c>
      <c r="O28" s="198">
        <f t="shared" si="5"/>
        <v>159</v>
      </c>
      <c r="P28" s="196">
        <f t="shared" si="6"/>
        <v>4.29</v>
      </c>
      <c r="Q28" s="197">
        <f t="shared" si="7"/>
        <v>411.84000000000003</v>
      </c>
      <c r="R28" s="198">
        <f t="shared" si="8"/>
        <v>214.5</v>
      </c>
    </row>
    <row r="29" spans="2:18" ht="51" x14ac:dyDescent="0.25">
      <c r="B29" s="192">
        <f t="shared" si="9"/>
        <v>21</v>
      </c>
      <c r="C29" s="201" t="s">
        <v>31</v>
      </c>
      <c r="D29" s="194" t="s">
        <v>11</v>
      </c>
      <c r="E29" s="195">
        <v>282</v>
      </c>
      <c r="F29" s="195">
        <v>83</v>
      </c>
      <c r="G29" s="196">
        <f>COTIZACION_1!$E35</f>
        <v>4.09</v>
      </c>
      <c r="H29" s="197">
        <f t="shared" si="0"/>
        <v>1153.3799999999999</v>
      </c>
      <c r="I29" s="198">
        <f t="shared" si="1"/>
        <v>339.46999999999997</v>
      </c>
      <c r="J29" s="196">
        <f>COTIZACION_2!$E35</f>
        <v>4.5999999999999996</v>
      </c>
      <c r="K29" s="197">
        <f t="shared" si="2"/>
        <v>1297.1999999999998</v>
      </c>
      <c r="L29" s="198">
        <f t="shared" si="3"/>
        <v>381.79999999999995</v>
      </c>
      <c r="M29" s="196">
        <f>COTIZACION_3!$E35</f>
        <v>3.6</v>
      </c>
      <c r="N29" s="197">
        <f t="shared" si="4"/>
        <v>1015.2</v>
      </c>
      <c r="O29" s="198">
        <f t="shared" si="5"/>
        <v>298.8</v>
      </c>
      <c r="P29" s="196">
        <f t="shared" si="6"/>
        <v>4.0999999999999996</v>
      </c>
      <c r="Q29" s="197">
        <f t="shared" si="7"/>
        <v>1156.1999999999998</v>
      </c>
      <c r="R29" s="198">
        <f t="shared" si="8"/>
        <v>340.29999999999995</v>
      </c>
    </row>
    <row r="30" spans="2:18" ht="25.5" x14ac:dyDescent="0.25">
      <c r="B30" s="192">
        <f t="shared" si="9"/>
        <v>22</v>
      </c>
      <c r="C30" s="200" t="s">
        <v>32</v>
      </c>
      <c r="D30" s="194" t="s">
        <v>11</v>
      </c>
      <c r="E30" s="195">
        <v>791</v>
      </c>
      <c r="F30" s="195">
        <v>294</v>
      </c>
      <c r="G30" s="196">
        <f>COTIZACION_1!$E36</f>
        <v>6.6</v>
      </c>
      <c r="H30" s="197">
        <f t="shared" si="0"/>
        <v>5220.5999999999995</v>
      </c>
      <c r="I30" s="198">
        <f t="shared" si="1"/>
        <v>1940.3999999999999</v>
      </c>
      <c r="J30" s="196">
        <f>COTIZACION_2!$E36</f>
        <v>6.58</v>
      </c>
      <c r="K30" s="197">
        <f t="shared" si="2"/>
        <v>5204.78</v>
      </c>
      <c r="L30" s="198">
        <f t="shared" si="3"/>
        <v>1934.52</v>
      </c>
      <c r="M30" s="196">
        <f>COTIZACION_3!$E36</f>
        <v>4.16</v>
      </c>
      <c r="N30" s="197">
        <f t="shared" si="4"/>
        <v>3290.56</v>
      </c>
      <c r="O30" s="198">
        <f t="shared" si="5"/>
        <v>1223.04</v>
      </c>
      <c r="P30" s="196">
        <f t="shared" si="6"/>
        <v>5.78</v>
      </c>
      <c r="Q30" s="197">
        <f t="shared" si="7"/>
        <v>4571.9800000000005</v>
      </c>
      <c r="R30" s="198">
        <f t="shared" si="8"/>
        <v>1699.3200000000002</v>
      </c>
    </row>
    <row r="31" spans="2:18" ht="25.5" x14ac:dyDescent="0.25">
      <c r="B31" s="192">
        <f t="shared" si="9"/>
        <v>23</v>
      </c>
      <c r="C31" s="200" t="s">
        <v>33</v>
      </c>
      <c r="D31" s="194" t="s">
        <v>11</v>
      </c>
      <c r="E31" s="195"/>
      <c r="F31" s="195">
        <v>12</v>
      </c>
      <c r="G31" s="196">
        <f>COTIZACION_1!$E37</f>
        <v>14.48</v>
      </c>
      <c r="H31" s="197">
        <f t="shared" si="0"/>
        <v>0</v>
      </c>
      <c r="I31" s="198">
        <f t="shared" si="1"/>
        <v>173.76</v>
      </c>
      <c r="J31" s="196">
        <f>COTIZACION_2!$E37</f>
        <v>12.71</v>
      </c>
      <c r="K31" s="197">
        <f t="shared" si="2"/>
        <v>0</v>
      </c>
      <c r="L31" s="198">
        <f t="shared" si="3"/>
        <v>152.52000000000001</v>
      </c>
      <c r="M31" s="196">
        <f>COTIZACION_3!$E37</f>
        <v>16.73</v>
      </c>
      <c r="N31" s="197">
        <f t="shared" si="4"/>
        <v>0</v>
      </c>
      <c r="O31" s="198">
        <f t="shared" si="5"/>
        <v>200.76</v>
      </c>
      <c r="P31" s="196">
        <f t="shared" si="6"/>
        <v>14.64</v>
      </c>
      <c r="Q31" s="197">
        <f t="shared" si="7"/>
        <v>0</v>
      </c>
      <c r="R31" s="198">
        <f t="shared" si="8"/>
        <v>175.68</v>
      </c>
    </row>
    <row r="32" spans="2:18" ht="25.5" x14ac:dyDescent="0.25">
      <c r="B32" s="192">
        <f t="shared" si="9"/>
        <v>24</v>
      </c>
      <c r="C32" s="201" t="s">
        <v>34</v>
      </c>
      <c r="D32" s="194" t="s">
        <v>11</v>
      </c>
      <c r="E32" s="195"/>
      <c r="F32" s="195">
        <v>1</v>
      </c>
      <c r="G32" s="196">
        <f>COTIZACION_1!$E38</f>
        <v>169.21</v>
      </c>
      <c r="H32" s="197">
        <f t="shared" si="0"/>
        <v>0</v>
      </c>
      <c r="I32" s="198">
        <f t="shared" si="1"/>
        <v>169.21</v>
      </c>
      <c r="J32" s="196">
        <f>COTIZACION_2!$E38</f>
        <v>165</v>
      </c>
      <c r="K32" s="197">
        <f t="shared" si="2"/>
        <v>0</v>
      </c>
      <c r="L32" s="198">
        <f t="shared" si="3"/>
        <v>165</v>
      </c>
      <c r="M32" s="196">
        <f>COTIZACION_3!$E38</f>
        <v>210.02</v>
      </c>
      <c r="N32" s="197">
        <f t="shared" si="4"/>
        <v>0</v>
      </c>
      <c r="O32" s="198">
        <f t="shared" si="5"/>
        <v>210.02</v>
      </c>
      <c r="P32" s="196">
        <f t="shared" si="6"/>
        <v>181.41</v>
      </c>
      <c r="Q32" s="197">
        <f t="shared" si="7"/>
        <v>0</v>
      </c>
      <c r="R32" s="198">
        <f t="shared" si="8"/>
        <v>181.41</v>
      </c>
    </row>
    <row r="33" spans="2:18" ht="25.5" x14ac:dyDescent="0.25">
      <c r="B33" s="192">
        <f t="shared" si="9"/>
        <v>25</v>
      </c>
      <c r="C33" s="201" t="s">
        <v>35</v>
      </c>
      <c r="D33" s="194" t="s">
        <v>11</v>
      </c>
      <c r="E33" s="195">
        <v>313</v>
      </c>
      <c r="F33" s="195">
        <v>98</v>
      </c>
      <c r="G33" s="196">
        <f>COTIZACION_1!$E39</f>
        <v>255.14</v>
      </c>
      <c r="H33" s="197">
        <f t="shared" si="0"/>
        <v>79858.819999999992</v>
      </c>
      <c r="I33" s="198">
        <f t="shared" si="1"/>
        <v>25003.719999999998</v>
      </c>
      <c r="J33" s="196">
        <f>COTIZACION_2!$E39</f>
        <v>261.27</v>
      </c>
      <c r="K33" s="197">
        <f t="shared" si="2"/>
        <v>81777.509999999995</v>
      </c>
      <c r="L33" s="198">
        <f t="shared" si="3"/>
        <v>25604.46</v>
      </c>
      <c r="M33" s="196">
        <f>COTIZACION_3!$E39</f>
        <v>252.39</v>
      </c>
      <c r="N33" s="197">
        <f t="shared" si="4"/>
        <v>78998.069999999992</v>
      </c>
      <c r="O33" s="198">
        <f t="shared" si="5"/>
        <v>24734.219999999998</v>
      </c>
      <c r="P33" s="196">
        <f t="shared" si="6"/>
        <v>256.27</v>
      </c>
      <c r="Q33" s="197">
        <f t="shared" si="7"/>
        <v>80212.509999999995</v>
      </c>
      <c r="R33" s="198">
        <f t="shared" si="8"/>
        <v>25114.46</v>
      </c>
    </row>
    <row r="34" spans="2:18" ht="25.5" x14ac:dyDescent="0.25">
      <c r="B34" s="192">
        <f t="shared" si="9"/>
        <v>26</v>
      </c>
      <c r="C34" s="201" t="s">
        <v>36</v>
      </c>
      <c r="D34" s="194" t="s">
        <v>11</v>
      </c>
      <c r="E34" s="195">
        <v>8</v>
      </c>
      <c r="F34" s="195">
        <v>2</v>
      </c>
      <c r="G34" s="196">
        <f>COTIZACION_1!$E40</f>
        <v>369.2</v>
      </c>
      <c r="H34" s="197">
        <f t="shared" si="0"/>
        <v>2953.6</v>
      </c>
      <c r="I34" s="198">
        <f t="shared" si="1"/>
        <v>738.4</v>
      </c>
      <c r="J34" s="196">
        <f>COTIZACION_2!$E40</f>
        <v>326.17</v>
      </c>
      <c r="K34" s="197">
        <f t="shared" si="2"/>
        <v>2609.36</v>
      </c>
      <c r="L34" s="198">
        <f t="shared" si="3"/>
        <v>652.34</v>
      </c>
      <c r="M34" s="196">
        <f>COTIZACION_3!$E40</f>
        <v>354.87</v>
      </c>
      <c r="N34" s="197">
        <f t="shared" si="4"/>
        <v>2838.96</v>
      </c>
      <c r="O34" s="198">
        <f t="shared" si="5"/>
        <v>709.74</v>
      </c>
      <c r="P34" s="196">
        <f t="shared" si="6"/>
        <v>350.08</v>
      </c>
      <c r="Q34" s="197">
        <f t="shared" si="7"/>
        <v>2800.64</v>
      </c>
      <c r="R34" s="198">
        <f t="shared" si="8"/>
        <v>700.16</v>
      </c>
    </row>
    <row r="35" spans="2:18" ht="25.5" x14ac:dyDescent="0.25">
      <c r="B35" s="192">
        <f t="shared" si="9"/>
        <v>27</v>
      </c>
      <c r="C35" s="201" t="s">
        <v>37</v>
      </c>
      <c r="D35" s="194" t="s">
        <v>11</v>
      </c>
      <c r="E35" s="195">
        <v>1</v>
      </c>
      <c r="F35" s="195"/>
      <c r="G35" s="196">
        <f>COTIZACION_1!$E41</f>
        <v>741.77</v>
      </c>
      <c r="H35" s="197">
        <f t="shared" si="0"/>
        <v>741.77</v>
      </c>
      <c r="I35" s="198">
        <f t="shared" si="1"/>
        <v>0</v>
      </c>
      <c r="J35" s="196">
        <f>COTIZACION_2!$E41</f>
        <v>813.71</v>
      </c>
      <c r="K35" s="197">
        <f t="shared" si="2"/>
        <v>813.71</v>
      </c>
      <c r="L35" s="198">
        <f t="shared" si="3"/>
        <v>0</v>
      </c>
      <c r="M35" s="196">
        <f>COTIZACION_3!$E41</f>
        <v>1051.01</v>
      </c>
      <c r="N35" s="197">
        <f t="shared" si="4"/>
        <v>1051.01</v>
      </c>
      <c r="O35" s="198">
        <f t="shared" si="5"/>
        <v>0</v>
      </c>
      <c r="P35" s="196">
        <f t="shared" si="6"/>
        <v>868.83</v>
      </c>
      <c r="Q35" s="197">
        <f t="shared" si="7"/>
        <v>868.83</v>
      </c>
      <c r="R35" s="198">
        <f t="shared" si="8"/>
        <v>0</v>
      </c>
    </row>
    <row r="36" spans="2:18" ht="38.25" x14ac:dyDescent="0.25">
      <c r="B36" s="192">
        <f t="shared" si="9"/>
        <v>28</v>
      </c>
      <c r="C36" s="200" t="s">
        <v>38</v>
      </c>
      <c r="D36" s="194" t="s">
        <v>11</v>
      </c>
      <c r="E36" s="195">
        <v>89</v>
      </c>
      <c r="F36" s="195">
        <v>53</v>
      </c>
      <c r="G36" s="196">
        <f>COTIZACION_1!$E42</f>
        <v>1.43</v>
      </c>
      <c r="H36" s="197">
        <f t="shared" si="0"/>
        <v>127.27</v>
      </c>
      <c r="I36" s="198">
        <f t="shared" si="1"/>
        <v>75.789999999999992</v>
      </c>
      <c r="J36" s="196">
        <f>COTIZACION_2!$E42</f>
        <v>1.41</v>
      </c>
      <c r="K36" s="197">
        <f t="shared" si="2"/>
        <v>125.49</v>
      </c>
      <c r="L36" s="198">
        <f t="shared" si="3"/>
        <v>74.72999999999999</v>
      </c>
      <c r="M36" s="196">
        <f>COTIZACION_3!$E42</f>
        <v>1.51</v>
      </c>
      <c r="N36" s="197">
        <f t="shared" si="4"/>
        <v>134.39000000000001</v>
      </c>
      <c r="O36" s="198">
        <f t="shared" si="5"/>
        <v>80.03</v>
      </c>
      <c r="P36" s="196">
        <f t="shared" si="6"/>
        <v>1.45</v>
      </c>
      <c r="Q36" s="197">
        <f t="shared" si="7"/>
        <v>129.04999999999998</v>
      </c>
      <c r="R36" s="198">
        <f t="shared" si="8"/>
        <v>76.849999999999994</v>
      </c>
    </row>
    <row r="37" spans="2:18" ht="25.5" x14ac:dyDescent="0.25">
      <c r="B37" s="192">
        <f t="shared" si="9"/>
        <v>29</v>
      </c>
      <c r="C37" s="193" t="s">
        <v>39</v>
      </c>
      <c r="D37" s="194" t="s">
        <v>11</v>
      </c>
      <c r="E37" s="195">
        <v>953</v>
      </c>
      <c r="F37" s="195">
        <v>415</v>
      </c>
      <c r="G37" s="196">
        <f>COTIZACION_1!$E43</f>
        <v>11.87</v>
      </c>
      <c r="H37" s="197">
        <f t="shared" si="0"/>
        <v>11312.109999999999</v>
      </c>
      <c r="I37" s="198">
        <f t="shared" si="1"/>
        <v>4926.0499999999993</v>
      </c>
      <c r="J37" s="196">
        <f>COTIZACION_2!$E43</f>
        <v>11.86</v>
      </c>
      <c r="K37" s="197">
        <f t="shared" si="2"/>
        <v>11302.58</v>
      </c>
      <c r="L37" s="198">
        <f t="shared" si="3"/>
        <v>4921.8999999999996</v>
      </c>
      <c r="M37" s="196">
        <f>COTIZACION_3!$E43</f>
        <v>12.42</v>
      </c>
      <c r="N37" s="197">
        <f t="shared" si="4"/>
        <v>11836.26</v>
      </c>
      <c r="O37" s="198">
        <f t="shared" si="5"/>
        <v>5154.3</v>
      </c>
      <c r="P37" s="196">
        <f t="shared" si="6"/>
        <v>12.05</v>
      </c>
      <c r="Q37" s="197">
        <f t="shared" si="7"/>
        <v>11483.650000000001</v>
      </c>
      <c r="R37" s="198">
        <f t="shared" si="8"/>
        <v>5000.75</v>
      </c>
    </row>
    <row r="38" spans="2:18" ht="25.5" x14ac:dyDescent="0.25">
      <c r="B38" s="192">
        <f t="shared" si="9"/>
        <v>30</v>
      </c>
      <c r="C38" s="193" t="s">
        <v>40</v>
      </c>
      <c r="D38" s="194" t="s">
        <v>11</v>
      </c>
      <c r="E38" s="195">
        <v>216</v>
      </c>
      <c r="F38" s="195">
        <v>108</v>
      </c>
      <c r="G38" s="196">
        <f>COTIZACION_1!$E44</f>
        <v>15.68</v>
      </c>
      <c r="H38" s="197">
        <f t="shared" si="0"/>
        <v>3386.88</v>
      </c>
      <c r="I38" s="198">
        <f t="shared" si="1"/>
        <v>1693.44</v>
      </c>
      <c r="J38" s="196">
        <f>COTIZACION_2!$E44</f>
        <v>15.72</v>
      </c>
      <c r="K38" s="197">
        <f t="shared" si="2"/>
        <v>3395.52</v>
      </c>
      <c r="L38" s="198">
        <f t="shared" si="3"/>
        <v>1697.76</v>
      </c>
      <c r="M38" s="196">
        <f>COTIZACION_3!$E44</f>
        <v>14.77</v>
      </c>
      <c r="N38" s="197">
        <f t="shared" si="4"/>
        <v>3190.3199999999997</v>
      </c>
      <c r="O38" s="198">
        <f t="shared" si="5"/>
        <v>1595.1599999999999</v>
      </c>
      <c r="P38" s="196">
        <f t="shared" si="6"/>
        <v>15.39</v>
      </c>
      <c r="Q38" s="197">
        <f t="shared" si="7"/>
        <v>3324.2400000000002</v>
      </c>
      <c r="R38" s="198">
        <f t="shared" si="8"/>
        <v>1662.1200000000001</v>
      </c>
    </row>
    <row r="39" spans="2:18" x14ac:dyDescent="0.25">
      <c r="B39" s="192">
        <f t="shared" si="9"/>
        <v>31</v>
      </c>
      <c r="C39" s="202" t="s">
        <v>41</v>
      </c>
      <c r="D39" s="194" t="s">
        <v>11</v>
      </c>
      <c r="E39" s="195">
        <v>113</v>
      </c>
      <c r="F39" s="195">
        <v>50</v>
      </c>
      <c r="G39" s="196">
        <f>COTIZACION_1!$E45</f>
        <v>3.5</v>
      </c>
      <c r="H39" s="197">
        <f t="shared" si="0"/>
        <v>395.5</v>
      </c>
      <c r="I39" s="198">
        <f t="shared" si="1"/>
        <v>175</v>
      </c>
      <c r="J39" s="196">
        <f>COTIZACION_2!$E45</f>
        <v>2.75</v>
      </c>
      <c r="K39" s="197">
        <f t="shared" si="2"/>
        <v>310.75</v>
      </c>
      <c r="L39" s="198">
        <f t="shared" si="3"/>
        <v>137.5</v>
      </c>
      <c r="M39" s="196">
        <f>COTIZACION_3!$E45</f>
        <v>2.89</v>
      </c>
      <c r="N39" s="197">
        <f t="shared" si="4"/>
        <v>326.57</v>
      </c>
      <c r="O39" s="198">
        <f t="shared" si="5"/>
        <v>144.5</v>
      </c>
      <c r="P39" s="196">
        <f t="shared" si="6"/>
        <v>3.05</v>
      </c>
      <c r="Q39" s="197">
        <f t="shared" si="7"/>
        <v>344.65</v>
      </c>
      <c r="R39" s="198">
        <f t="shared" si="8"/>
        <v>152.5</v>
      </c>
    </row>
    <row r="40" spans="2:18" x14ac:dyDescent="0.25">
      <c r="B40" s="192">
        <f t="shared" si="9"/>
        <v>32</v>
      </c>
      <c r="C40" s="202" t="s">
        <v>42</v>
      </c>
      <c r="D40" s="194" t="s">
        <v>11</v>
      </c>
      <c r="E40" s="195">
        <v>350</v>
      </c>
      <c r="F40" s="195">
        <v>120</v>
      </c>
      <c r="G40" s="196">
        <f>COTIZACION_1!$E46</f>
        <v>0.8</v>
      </c>
      <c r="H40" s="197">
        <f t="shared" si="0"/>
        <v>280</v>
      </c>
      <c r="I40" s="198">
        <f t="shared" si="1"/>
        <v>96</v>
      </c>
      <c r="J40" s="196">
        <f>COTIZACION_2!$E46</f>
        <v>0.71</v>
      </c>
      <c r="K40" s="197">
        <f t="shared" si="2"/>
        <v>248.5</v>
      </c>
      <c r="L40" s="198">
        <f t="shared" si="3"/>
        <v>85.199999999999989</v>
      </c>
      <c r="M40" s="196">
        <f>COTIZACION_3!$E46</f>
        <v>0.92</v>
      </c>
      <c r="N40" s="197">
        <f t="shared" si="4"/>
        <v>322</v>
      </c>
      <c r="O40" s="198">
        <f t="shared" si="5"/>
        <v>110.4</v>
      </c>
      <c r="P40" s="196">
        <f t="shared" si="6"/>
        <v>0.81</v>
      </c>
      <c r="Q40" s="197">
        <f t="shared" si="7"/>
        <v>283.5</v>
      </c>
      <c r="R40" s="198">
        <f t="shared" si="8"/>
        <v>97.2</v>
      </c>
    </row>
    <row r="41" spans="2:18" ht="51" x14ac:dyDescent="0.25">
      <c r="B41" s="192">
        <f t="shared" si="9"/>
        <v>33</v>
      </c>
      <c r="C41" s="203" t="s">
        <v>181</v>
      </c>
      <c r="D41" s="194" t="s">
        <v>11</v>
      </c>
      <c r="E41" s="195">
        <v>160</v>
      </c>
      <c r="F41" s="195">
        <v>3</v>
      </c>
      <c r="G41" s="196">
        <f>COTIZACION_1!$E47</f>
        <v>7.09</v>
      </c>
      <c r="H41" s="197">
        <f t="shared" ref="H41:H72" si="10">G41*E41</f>
        <v>1134.4000000000001</v>
      </c>
      <c r="I41" s="198">
        <f t="shared" ref="I41:I72" si="11">G41*F41</f>
        <v>21.27</v>
      </c>
      <c r="J41" s="196">
        <f>COTIZACION_2!$E47</f>
        <v>5.84</v>
      </c>
      <c r="K41" s="197">
        <f t="shared" ref="K41:K72" si="12">J41*$E41</f>
        <v>934.4</v>
      </c>
      <c r="L41" s="198">
        <f t="shared" ref="L41:L72" si="13">J41*$F41</f>
        <v>17.52</v>
      </c>
      <c r="M41" s="196">
        <f>COTIZACION_3!$E47</f>
        <v>7.26</v>
      </c>
      <c r="N41" s="197">
        <f t="shared" ref="N41:N72" si="14">M41*$E41</f>
        <v>1161.5999999999999</v>
      </c>
      <c r="O41" s="198">
        <f t="shared" ref="O41:O72" si="15">M41*$F41</f>
        <v>21.78</v>
      </c>
      <c r="P41" s="196">
        <f t="shared" ref="P41:P72" si="16">ROUND(AVERAGE(G41,J41,M41),2)</f>
        <v>6.73</v>
      </c>
      <c r="Q41" s="197">
        <f t="shared" ref="Q41:Q72" si="17">$P41*$E41</f>
        <v>1076.8000000000002</v>
      </c>
      <c r="R41" s="198">
        <f t="shared" ref="R41:R72" si="18">$P41*$F41</f>
        <v>20.190000000000001</v>
      </c>
    </row>
    <row r="42" spans="2:18" x14ac:dyDescent="0.25">
      <c r="B42" s="192">
        <f t="shared" si="9"/>
        <v>34</v>
      </c>
      <c r="C42" s="202" t="s">
        <v>43</v>
      </c>
      <c r="D42" s="194" t="s">
        <v>11</v>
      </c>
      <c r="E42" s="195">
        <v>2</v>
      </c>
      <c r="F42" s="195"/>
      <c r="G42" s="196">
        <f>COTIZACION_1!$E48</f>
        <v>1.51</v>
      </c>
      <c r="H42" s="197">
        <f t="shared" si="10"/>
        <v>3.02</v>
      </c>
      <c r="I42" s="198">
        <f t="shared" si="11"/>
        <v>0</v>
      </c>
      <c r="J42" s="196">
        <f>COTIZACION_2!$E48</f>
        <v>1.93</v>
      </c>
      <c r="K42" s="197">
        <f t="shared" si="12"/>
        <v>3.86</v>
      </c>
      <c r="L42" s="198">
        <f t="shared" si="13"/>
        <v>0</v>
      </c>
      <c r="M42" s="196">
        <f>COTIZACION_3!$E48</f>
        <v>1.81</v>
      </c>
      <c r="N42" s="197">
        <f t="shared" si="14"/>
        <v>3.62</v>
      </c>
      <c r="O42" s="198">
        <f t="shared" si="15"/>
        <v>0</v>
      </c>
      <c r="P42" s="196">
        <f t="shared" si="16"/>
        <v>1.75</v>
      </c>
      <c r="Q42" s="197">
        <f t="shared" si="17"/>
        <v>3.5</v>
      </c>
      <c r="R42" s="198">
        <f t="shared" si="18"/>
        <v>0</v>
      </c>
    </row>
    <row r="43" spans="2:18" x14ac:dyDescent="0.25">
      <c r="B43" s="192">
        <f t="shared" si="9"/>
        <v>35</v>
      </c>
      <c r="C43" s="202" t="s">
        <v>44</v>
      </c>
      <c r="D43" s="194" t="s">
        <v>11</v>
      </c>
      <c r="E43" s="195">
        <v>157</v>
      </c>
      <c r="F43" s="195"/>
      <c r="G43" s="196">
        <f>COTIZACION_1!$E49</f>
        <v>2.46</v>
      </c>
      <c r="H43" s="197">
        <f t="shared" si="10"/>
        <v>386.21999999999997</v>
      </c>
      <c r="I43" s="198">
        <f t="shared" si="11"/>
        <v>0</v>
      </c>
      <c r="J43" s="196">
        <f>COTIZACION_2!$E49</f>
        <v>3.1</v>
      </c>
      <c r="K43" s="197">
        <f t="shared" si="12"/>
        <v>486.7</v>
      </c>
      <c r="L43" s="198">
        <f t="shared" si="13"/>
        <v>0</v>
      </c>
      <c r="M43" s="196">
        <f>COTIZACION_3!$E49</f>
        <v>2.75</v>
      </c>
      <c r="N43" s="197">
        <f t="shared" si="14"/>
        <v>431.75</v>
      </c>
      <c r="O43" s="198">
        <f t="shared" si="15"/>
        <v>0</v>
      </c>
      <c r="P43" s="196">
        <f t="shared" si="16"/>
        <v>2.77</v>
      </c>
      <c r="Q43" s="197">
        <f t="shared" si="17"/>
        <v>434.89</v>
      </c>
      <c r="R43" s="198">
        <f t="shared" si="18"/>
        <v>0</v>
      </c>
    </row>
    <row r="44" spans="2:18" x14ac:dyDescent="0.25">
      <c r="B44" s="192">
        <f t="shared" si="9"/>
        <v>36</v>
      </c>
      <c r="C44" s="202" t="s">
        <v>45</v>
      </c>
      <c r="D44" s="194" t="s">
        <v>11</v>
      </c>
      <c r="E44" s="195">
        <v>843</v>
      </c>
      <c r="F44" s="195"/>
      <c r="G44" s="196">
        <f>COTIZACION_1!$E50</f>
        <v>2.61</v>
      </c>
      <c r="H44" s="197">
        <f t="shared" si="10"/>
        <v>2200.23</v>
      </c>
      <c r="I44" s="198">
        <f t="shared" si="11"/>
        <v>0</v>
      </c>
      <c r="J44" s="196">
        <f>COTIZACION_2!$E50</f>
        <v>2.5099999999999998</v>
      </c>
      <c r="K44" s="197">
        <f t="shared" si="12"/>
        <v>2115.9299999999998</v>
      </c>
      <c r="L44" s="198">
        <f t="shared" si="13"/>
        <v>0</v>
      </c>
      <c r="M44" s="196">
        <f>COTIZACION_3!$E50</f>
        <v>3.45</v>
      </c>
      <c r="N44" s="197">
        <f t="shared" si="14"/>
        <v>2908.3500000000004</v>
      </c>
      <c r="O44" s="198">
        <f t="shared" si="15"/>
        <v>0</v>
      </c>
      <c r="P44" s="196">
        <f t="shared" si="16"/>
        <v>2.86</v>
      </c>
      <c r="Q44" s="197">
        <f t="shared" si="17"/>
        <v>2410.98</v>
      </c>
      <c r="R44" s="198">
        <f t="shared" si="18"/>
        <v>0</v>
      </c>
    </row>
    <row r="45" spans="2:18" x14ac:dyDescent="0.25">
      <c r="B45" s="192">
        <f t="shared" si="9"/>
        <v>37</v>
      </c>
      <c r="C45" s="202" t="s">
        <v>46</v>
      </c>
      <c r="D45" s="194" t="s">
        <v>11</v>
      </c>
      <c r="E45" s="195">
        <v>58</v>
      </c>
      <c r="F45" s="195"/>
      <c r="G45" s="196">
        <f>COTIZACION_1!$E51</f>
        <v>3.39</v>
      </c>
      <c r="H45" s="197">
        <f t="shared" si="10"/>
        <v>196.62</v>
      </c>
      <c r="I45" s="198">
        <f t="shared" si="11"/>
        <v>0</v>
      </c>
      <c r="J45" s="196">
        <f>COTIZACION_2!$E51</f>
        <v>2.88</v>
      </c>
      <c r="K45" s="197">
        <f t="shared" si="12"/>
        <v>167.04</v>
      </c>
      <c r="L45" s="198">
        <f t="shared" si="13"/>
        <v>0</v>
      </c>
      <c r="M45" s="196">
        <f>COTIZACION_3!$E51</f>
        <v>2.97</v>
      </c>
      <c r="N45" s="197">
        <f t="shared" si="14"/>
        <v>172.26000000000002</v>
      </c>
      <c r="O45" s="198">
        <f t="shared" si="15"/>
        <v>0</v>
      </c>
      <c r="P45" s="196">
        <f t="shared" si="16"/>
        <v>3.08</v>
      </c>
      <c r="Q45" s="197">
        <f t="shared" si="17"/>
        <v>178.64000000000001</v>
      </c>
      <c r="R45" s="198">
        <f t="shared" si="18"/>
        <v>0</v>
      </c>
    </row>
    <row r="46" spans="2:18" x14ac:dyDescent="0.25">
      <c r="B46" s="192">
        <f t="shared" si="9"/>
        <v>38</v>
      </c>
      <c r="C46" s="202" t="s">
        <v>196</v>
      </c>
      <c r="D46" s="194" t="s">
        <v>47</v>
      </c>
      <c r="E46" s="204">
        <v>2616</v>
      </c>
      <c r="F46" s="204">
        <v>450</v>
      </c>
      <c r="G46" s="196">
        <f>COTIZACION_1!$E52</f>
        <v>0.86</v>
      </c>
      <c r="H46" s="197">
        <f t="shared" si="10"/>
        <v>2249.7599999999998</v>
      </c>
      <c r="I46" s="198">
        <f t="shared" si="11"/>
        <v>387</v>
      </c>
      <c r="J46" s="196">
        <f>COTIZACION_2!$E52</f>
        <v>0.82</v>
      </c>
      <c r="K46" s="197">
        <f t="shared" si="12"/>
        <v>2145.12</v>
      </c>
      <c r="L46" s="198">
        <f t="shared" si="13"/>
        <v>369</v>
      </c>
      <c r="M46" s="196">
        <f>COTIZACION_3!$E52</f>
        <v>1.01</v>
      </c>
      <c r="N46" s="197">
        <f t="shared" si="14"/>
        <v>2642.16</v>
      </c>
      <c r="O46" s="198">
        <f t="shared" si="15"/>
        <v>454.5</v>
      </c>
      <c r="P46" s="196">
        <f t="shared" si="16"/>
        <v>0.9</v>
      </c>
      <c r="Q46" s="197">
        <f t="shared" si="17"/>
        <v>2354.4</v>
      </c>
      <c r="R46" s="198">
        <f t="shared" si="18"/>
        <v>405</v>
      </c>
    </row>
    <row r="47" spans="2:18" ht="25.5" x14ac:dyDescent="0.25">
      <c r="B47" s="192">
        <f t="shared" si="9"/>
        <v>39</v>
      </c>
      <c r="C47" s="205" t="s">
        <v>197</v>
      </c>
      <c r="D47" s="194" t="s">
        <v>11</v>
      </c>
      <c r="E47" s="195"/>
      <c r="F47" s="195">
        <v>12</v>
      </c>
      <c r="G47" s="196">
        <f>COTIZACION_1!$E53</f>
        <v>3.3</v>
      </c>
      <c r="H47" s="197">
        <f t="shared" si="10"/>
        <v>0</v>
      </c>
      <c r="I47" s="198">
        <f t="shared" si="11"/>
        <v>39.599999999999994</v>
      </c>
      <c r="J47" s="196">
        <f>COTIZACION_2!$E53</f>
        <v>2.94</v>
      </c>
      <c r="K47" s="197">
        <f t="shared" si="12"/>
        <v>0</v>
      </c>
      <c r="L47" s="198">
        <f t="shared" si="13"/>
        <v>35.28</v>
      </c>
      <c r="M47" s="196">
        <f>COTIZACION_3!$E53</f>
        <v>2.97</v>
      </c>
      <c r="N47" s="197">
        <f t="shared" si="14"/>
        <v>0</v>
      </c>
      <c r="O47" s="198">
        <f t="shared" si="15"/>
        <v>35.64</v>
      </c>
      <c r="P47" s="196">
        <f t="shared" si="16"/>
        <v>3.07</v>
      </c>
      <c r="Q47" s="197">
        <f t="shared" si="17"/>
        <v>0</v>
      </c>
      <c r="R47" s="198">
        <f t="shared" si="18"/>
        <v>36.839999999999996</v>
      </c>
    </row>
    <row r="48" spans="2:18" ht="25.5" x14ac:dyDescent="0.25">
      <c r="B48" s="192">
        <f t="shared" si="9"/>
        <v>40</v>
      </c>
      <c r="C48" s="205" t="s">
        <v>198</v>
      </c>
      <c r="D48" s="194" t="s">
        <v>11</v>
      </c>
      <c r="E48" s="195">
        <v>91</v>
      </c>
      <c r="F48" s="195"/>
      <c r="G48" s="196">
        <f>COTIZACION_1!$E54</f>
        <v>3.86</v>
      </c>
      <c r="H48" s="197">
        <f t="shared" si="10"/>
        <v>351.26</v>
      </c>
      <c r="I48" s="198">
        <f t="shared" si="11"/>
        <v>0</v>
      </c>
      <c r="J48" s="196">
        <f>COTIZACION_2!$E54</f>
        <v>3.59</v>
      </c>
      <c r="K48" s="197">
        <f t="shared" si="12"/>
        <v>326.69</v>
      </c>
      <c r="L48" s="198">
        <f t="shared" si="13"/>
        <v>0</v>
      </c>
      <c r="M48" s="196">
        <f>COTIZACION_3!$E54</f>
        <v>5.21</v>
      </c>
      <c r="N48" s="197">
        <f t="shared" si="14"/>
        <v>474.11</v>
      </c>
      <c r="O48" s="198">
        <f t="shared" si="15"/>
        <v>0</v>
      </c>
      <c r="P48" s="196">
        <f t="shared" si="16"/>
        <v>4.22</v>
      </c>
      <c r="Q48" s="197">
        <f t="shared" si="17"/>
        <v>384.02</v>
      </c>
      <c r="R48" s="198">
        <f t="shared" si="18"/>
        <v>0</v>
      </c>
    </row>
    <row r="49" spans="2:18" ht="25.5" x14ac:dyDescent="0.25">
      <c r="B49" s="192">
        <f t="shared" si="9"/>
        <v>41</v>
      </c>
      <c r="C49" s="205" t="s">
        <v>199</v>
      </c>
      <c r="D49" s="194" t="s">
        <v>11</v>
      </c>
      <c r="E49" s="195"/>
      <c r="F49" s="195">
        <v>12</v>
      </c>
      <c r="G49" s="196">
        <f>COTIZACION_1!$E55</f>
        <v>4.3499999999999996</v>
      </c>
      <c r="H49" s="197">
        <f t="shared" si="10"/>
        <v>0</v>
      </c>
      <c r="I49" s="198">
        <f t="shared" si="11"/>
        <v>52.199999999999996</v>
      </c>
      <c r="J49" s="196">
        <f>COTIZACION_2!$E55</f>
        <v>4.99</v>
      </c>
      <c r="K49" s="197">
        <f t="shared" si="12"/>
        <v>0</v>
      </c>
      <c r="L49" s="198">
        <f t="shared" si="13"/>
        <v>59.88</v>
      </c>
      <c r="M49" s="196">
        <f>COTIZACION_3!$E55</f>
        <v>5.84</v>
      </c>
      <c r="N49" s="197">
        <f t="shared" si="14"/>
        <v>0</v>
      </c>
      <c r="O49" s="198">
        <f t="shared" si="15"/>
        <v>70.08</v>
      </c>
      <c r="P49" s="196">
        <f t="shared" si="16"/>
        <v>5.0599999999999996</v>
      </c>
      <c r="Q49" s="197">
        <f t="shared" si="17"/>
        <v>0</v>
      </c>
      <c r="R49" s="198">
        <f t="shared" si="18"/>
        <v>60.72</v>
      </c>
    </row>
    <row r="50" spans="2:18" ht="25.5" x14ac:dyDescent="0.25">
      <c r="B50" s="192">
        <f t="shared" si="9"/>
        <v>42</v>
      </c>
      <c r="C50" s="193" t="s">
        <v>48</v>
      </c>
      <c r="D50" s="194" t="s">
        <v>47</v>
      </c>
      <c r="E50" s="204">
        <v>2220</v>
      </c>
      <c r="F50" s="204">
        <v>801</v>
      </c>
      <c r="G50" s="196">
        <f>COTIZACION_1!$E56</f>
        <v>0.7</v>
      </c>
      <c r="H50" s="197">
        <f t="shared" si="10"/>
        <v>1554</v>
      </c>
      <c r="I50" s="198">
        <f t="shared" si="11"/>
        <v>560.69999999999993</v>
      </c>
      <c r="J50" s="196">
        <f>COTIZACION_2!$E56</f>
        <v>0.64</v>
      </c>
      <c r="K50" s="197">
        <f t="shared" si="12"/>
        <v>1420.8</v>
      </c>
      <c r="L50" s="198">
        <f t="shared" si="13"/>
        <v>512.64</v>
      </c>
      <c r="M50" s="196">
        <f>COTIZACION_3!$E56</f>
        <v>0.88</v>
      </c>
      <c r="N50" s="197">
        <f t="shared" si="14"/>
        <v>1953.6</v>
      </c>
      <c r="O50" s="198">
        <f t="shared" si="15"/>
        <v>704.88</v>
      </c>
      <c r="P50" s="196">
        <f t="shared" si="16"/>
        <v>0.74</v>
      </c>
      <c r="Q50" s="197">
        <f t="shared" si="17"/>
        <v>1642.8</v>
      </c>
      <c r="R50" s="198">
        <f t="shared" si="18"/>
        <v>592.74</v>
      </c>
    </row>
    <row r="51" spans="2:18" ht="25.5" x14ac:dyDescent="0.25">
      <c r="B51" s="192">
        <f t="shared" si="9"/>
        <v>43</v>
      </c>
      <c r="C51" s="193" t="s">
        <v>49</v>
      </c>
      <c r="D51" s="194" t="s">
        <v>47</v>
      </c>
      <c r="E51" s="204">
        <v>1075</v>
      </c>
      <c r="F51" s="204">
        <v>6500</v>
      </c>
      <c r="G51" s="196">
        <f>COTIZACION_1!$E57</f>
        <v>0.59</v>
      </c>
      <c r="H51" s="197">
        <f t="shared" si="10"/>
        <v>634.25</v>
      </c>
      <c r="I51" s="198">
        <f t="shared" si="11"/>
        <v>3835</v>
      </c>
      <c r="J51" s="196">
        <f>COTIZACION_2!$E57</f>
        <v>0.65</v>
      </c>
      <c r="K51" s="197">
        <f t="shared" si="12"/>
        <v>698.75</v>
      </c>
      <c r="L51" s="198">
        <f t="shared" si="13"/>
        <v>4225</v>
      </c>
      <c r="M51" s="196">
        <f>COTIZACION_3!$E57</f>
        <v>0.79</v>
      </c>
      <c r="N51" s="197">
        <f t="shared" si="14"/>
        <v>849.25</v>
      </c>
      <c r="O51" s="198">
        <f t="shared" si="15"/>
        <v>5135</v>
      </c>
      <c r="P51" s="196">
        <f t="shared" si="16"/>
        <v>0.68</v>
      </c>
      <c r="Q51" s="197">
        <f t="shared" si="17"/>
        <v>731</v>
      </c>
      <c r="R51" s="198">
        <f t="shared" si="18"/>
        <v>4420</v>
      </c>
    </row>
    <row r="52" spans="2:18" ht="25.5" x14ac:dyDescent="0.25">
      <c r="B52" s="192">
        <f t="shared" si="9"/>
        <v>44</v>
      </c>
      <c r="C52" s="193" t="s">
        <v>50</v>
      </c>
      <c r="D52" s="194" t="s">
        <v>47</v>
      </c>
      <c r="E52" s="204">
        <v>18000</v>
      </c>
      <c r="F52" s="204"/>
      <c r="G52" s="196">
        <f>COTIZACION_1!$E58</f>
        <v>0.7</v>
      </c>
      <c r="H52" s="197">
        <f t="shared" si="10"/>
        <v>12600</v>
      </c>
      <c r="I52" s="198">
        <f t="shared" si="11"/>
        <v>0</v>
      </c>
      <c r="J52" s="196">
        <f>COTIZACION_2!$E58</f>
        <v>0.62</v>
      </c>
      <c r="K52" s="197">
        <f t="shared" si="12"/>
        <v>11160</v>
      </c>
      <c r="L52" s="198">
        <f t="shared" si="13"/>
        <v>0</v>
      </c>
      <c r="M52" s="196">
        <f>COTIZACION_3!$E58</f>
        <v>0.83</v>
      </c>
      <c r="N52" s="197">
        <f t="shared" si="14"/>
        <v>14940</v>
      </c>
      <c r="O52" s="198">
        <f t="shared" si="15"/>
        <v>0</v>
      </c>
      <c r="P52" s="196">
        <f t="shared" si="16"/>
        <v>0.72</v>
      </c>
      <c r="Q52" s="197">
        <f t="shared" si="17"/>
        <v>12960</v>
      </c>
      <c r="R52" s="198">
        <f t="shared" si="18"/>
        <v>0</v>
      </c>
    </row>
    <row r="53" spans="2:18" ht="25.5" x14ac:dyDescent="0.25">
      <c r="B53" s="192">
        <f t="shared" si="9"/>
        <v>45</v>
      </c>
      <c r="C53" s="193" t="s">
        <v>51</v>
      </c>
      <c r="D53" s="194" t="s">
        <v>47</v>
      </c>
      <c r="E53" s="204">
        <v>54400</v>
      </c>
      <c r="F53" s="204"/>
      <c r="G53" s="196">
        <f>COTIZACION_1!$E59</f>
        <v>0.87</v>
      </c>
      <c r="H53" s="197">
        <f t="shared" si="10"/>
        <v>47328</v>
      </c>
      <c r="I53" s="198">
        <f t="shared" si="11"/>
        <v>0</v>
      </c>
      <c r="J53" s="196">
        <f>COTIZACION_2!$E59</f>
        <v>1.05</v>
      </c>
      <c r="K53" s="197">
        <f t="shared" si="12"/>
        <v>57120</v>
      </c>
      <c r="L53" s="198">
        <f t="shared" si="13"/>
        <v>0</v>
      </c>
      <c r="M53" s="196">
        <f>COTIZACION_3!$E59</f>
        <v>0.95</v>
      </c>
      <c r="N53" s="197">
        <f t="shared" si="14"/>
        <v>51680</v>
      </c>
      <c r="O53" s="198">
        <f t="shared" si="15"/>
        <v>0</v>
      </c>
      <c r="P53" s="196">
        <f t="shared" si="16"/>
        <v>0.96</v>
      </c>
      <c r="Q53" s="197">
        <f t="shared" si="17"/>
        <v>52224</v>
      </c>
      <c r="R53" s="198">
        <f t="shared" si="18"/>
        <v>0</v>
      </c>
    </row>
    <row r="54" spans="2:18" ht="25.5" x14ac:dyDescent="0.25">
      <c r="B54" s="192">
        <f t="shared" si="9"/>
        <v>46</v>
      </c>
      <c r="C54" s="193" t="s">
        <v>52</v>
      </c>
      <c r="D54" s="194" t="s">
        <v>47</v>
      </c>
      <c r="E54" s="204"/>
      <c r="F54" s="204">
        <v>19500</v>
      </c>
      <c r="G54" s="196">
        <f>COTIZACION_1!$E60</f>
        <v>1.62</v>
      </c>
      <c r="H54" s="197">
        <f t="shared" si="10"/>
        <v>0</v>
      </c>
      <c r="I54" s="198">
        <f t="shared" si="11"/>
        <v>31590.000000000004</v>
      </c>
      <c r="J54" s="196">
        <f>COTIZACION_2!$E60</f>
        <v>1.52</v>
      </c>
      <c r="K54" s="197">
        <f t="shared" si="12"/>
        <v>0</v>
      </c>
      <c r="L54" s="198">
        <f t="shared" si="13"/>
        <v>29640</v>
      </c>
      <c r="M54" s="196">
        <f>COTIZACION_3!$E60</f>
        <v>1.1499999999999999</v>
      </c>
      <c r="N54" s="197">
        <f t="shared" si="14"/>
        <v>0</v>
      </c>
      <c r="O54" s="198">
        <f t="shared" si="15"/>
        <v>22425</v>
      </c>
      <c r="P54" s="196">
        <f t="shared" si="16"/>
        <v>1.43</v>
      </c>
      <c r="Q54" s="197">
        <f t="shared" si="17"/>
        <v>0</v>
      </c>
      <c r="R54" s="198">
        <f t="shared" si="18"/>
        <v>27885</v>
      </c>
    </row>
    <row r="55" spans="2:18" ht="38.25" x14ac:dyDescent="0.25">
      <c r="B55" s="192">
        <f t="shared" si="9"/>
        <v>47</v>
      </c>
      <c r="C55" s="193" t="s">
        <v>53</v>
      </c>
      <c r="D55" s="194" t="s">
        <v>47</v>
      </c>
      <c r="E55" s="204">
        <v>7000</v>
      </c>
      <c r="F55" s="204"/>
      <c r="G55" s="196">
        <f>COTIZACION_1!$E61</f>
        <v>2.89</v>
      </c>
      <c r="H55" s="197">
        <f t="shared" si="10"/>
        <v>20230</v>
      </c>
      <c r="I55" s="198">
        <f t="shared" si="11"/>
        <v>0</v>
      </c>
      <c r="J55" s="196">
        <f>COTIZACION_2!$E61</f>
        <v>3.58</v>
      </c>
      <c r="K55" s="197">
        <f t="shared" si="12"/>
        <v>25060</v>
      </c>
      <c r="L55" s="198">
        <f t="shared" si="13"/>
        <v>0</v>
      </c>
      <c r="M55" s="196">
        <f>COTIZACION_3!$E61</f>
        <v>3.34</v>
      </c>
      <c r="N55" s="197">
        <f t="shared" si="14"/>
        <v>23380</v>
      </c>
      <c r="O55" s="198">
        <f t="shared" si="15"/>
        <v>0</v>
      </c>
      <c r="P55" s="196">
        <f t="shared" si="16"/>
        <v>3.27</v>
      </c>
      <c r="Q55" s="197">
        <f t="shared" si="17"/>
        <v>22890</v>
      </c>
      <c r="R55" s="198">
        <f t="shared" si="18"/>
        <v>0</v>
      </c>
    </row>
    <row r="56" spans="2:18" ht="38.25" x14ac:dyDescent="0.25">
      <c r="B56" s="192">
        <f t="shared" si="9"/>
        <v>48</v>
      </c>
      <c r="C56" s="199" t="s">
        <v>54</v>
      </c>
      <c r="D56" s="194" t="s">
        <v>11</v>
      </c>
      <c r="E56" s="195">
        <v>186</v>
      </c>
      <c r="F56" s="195">
        <v>125</v>
      </c>
      <c r="G56" s="196">
        <f>COTIZACION_1!$E62</f>
        <v>9.81</v>
      </c>
      <c r="H56" s="197">
        <f t="shared" si="10"/>
        <v>1824.66</v>
      </c>
      <c r="I56" s="198">
        <f t="shared" si="11"/>
        <v>1226.25</v>
      </c>
      <c r="J56" s="196">
        <f>COTIZACION_2!$E62</f>
        <v>8.9499999999999993</v>
      </c>
      <c r="K56" s="197">
        <f t="shared" si="12"/>
        <v>1664.6999999999998</v>
      </c>
      <c r="L56" s="198">
        <f t="shared" si="13"/>
        <v>1118.75</v>
      </c>
      <c r="M56" s="196">
        <f>COTIZACION_3!$E62</f>
        <v>12.59</v>
      </c>
      <c r="N56" s="197">
        <f t="shared" si="14"/>
        <v>2341.7399999999998</v>
      </c>
      <c r="O56" s="198">
        <f t="shared" si="15"/>
        <v>1573.75</v>
      </c>
      <c r="P56" s="196">
        <f t="shared" si="16"/>
        <v>10.45</v>
      </c>
      <c r="Q56" s="197">
        <f t="shared" si="17"/>
        <v>1943.6999999999998</v>
      </c>
      <c r="R56" s="198">
        <f t="shared" si="18"/>
        <v>1306.25</v>
      </c>
    </row>
    <row r="57" spans="2:18" ht="38.25" x14ac:dyDescent="0.25">
      <c r="B57" s="192">
        <f t="shared" si="9"/>
        <v>49</v>
      </c>
      <c r="C57" s="199" t="s">
        <v>55</v>
      </c>
      <c r="D57" s="194" t="s">
        <v>11</v>
      </c>
      <c r="E57" s="195">
        <v>78</v>
      </c>
      <c r="F57" s="195"/>
      <c r="G57" s="196">
        <f>COTIZACION_1!$E63</f>
        <v>0.72</v>
      </c>
      <c r="H57" s="197">
        <f t="shared" si="10"/>
        <v>56.16</v>
      </c>
      <c r="I57" s="198">
        <f t="shared" si="11"/>
        <v>0</v>
      </c>
      <c r="J57" s="196">
        <f>COTIZACION_2!$E63</f>
        <v>0.64</v>
      </c>
      <c r="K57" s="197">
        <f t="shared" si="12"/>
        <v>49.92</v>
      </c>
      <c r="L57" s="198">
        <f t="shared" si="13"/>
        <v>0</v>
      </c>
      <c r="M57" s="196">
        <f>COTIZACION_3!$E63</f>
        <v>0.62</v>
      </c>
      <c r="N57" s="197">
        <f t="shared" si="14"/>
        <v>48.36</v>
      </c>
      <c r="O57" s="198">
        <f t="shared" si="15"/>
        <v>0</v>
      </c>
      <c r="P57" s="196">
        <f t="shared" si="16"/>
        <v>0.66</v>
      </c>
      <c r="Q57" s="197">
        <f t="shared" si="17"/>
        <v>51.480000000000004</v>
      </c>
      <c r="R57" s="198">
        <f t="shared" si="18"/>
        <v>0</v>
      </c>
    </row>
    <row r="58" spans="2:18" ht="38.25" x14ac:dyDescent="0.25">
      <c r="B58" s="192">
        <f t="shared" si="9"/>
        <v>50</v>
      </c>
      <c r="C58" s="199" t="s">
        <v>56</v>
      </c>
      <c r="D58" s="194" t="s">
        <v>11</v>
      </c>
      <c r="E58" s="195">
        <v>1500</v>
      </c>
      <c r="F58" s="195"/>
      <c r="G58" s="196">
        <f>COTIZACION_1!$E64</f>
        <v>0.2</v>
      </c>
      <c r="H58" s="197">
        <f t="shared" si="10"/>
        <v>300</v>
      </c>
      <c r="I58" s="198">
        <f t="shared" si="11"/>
        <v>0</v>
      </c>
      <c r="J58" s="196">
        <f>COTIZACION_2!$E64</f>
        <v>0.18</v>
      </c>
      <c r="K58" s="197">
        <f t="shared" si="12"/>
        <v>270</v>
      </c>
      <c r="L58" s="198">
        <f t="shared" si="13"/>
        <v>0</v>
      </c>
      <c r="M58" s="196">
        <f>COTIZACION_3!$E64</f>
        <v>0.16</v>
      </c>
      <c r="N58" s="197">
        <f t="shared" si="14"/>
        <v>240</v>
      </c>
      <c r="O58" s="198">
        <f t="shared" si="15"/>
        <v>0</v>
      </c>
      <c r="P58" s="196">
        <f t="shared" si="16"/>
        <v>0.18</v>
      </c>
      <c r="Q58" s="197">
        <f t="shared" si="17"/>
        <v>270</v>
      </c>
      <c r="R58" s="198">
        <f t="shared" si="18"/>
        <v>0</v>
      </c>
    </row>
    <row r="59" spans="2:18" ht="38.25" x14ac:dyDescent="0.25">
      <c r="B59" s="192">
        <f t="shared" si="9"/>
        <v>51</v>
      </c>
      <c r="C59" s="199" t="s">
        <v>57</v>
      </c>
      <c r="D59" s="194" t="s">
        <v>11</v>
      </c>
      <c r="E59" s="195">
        <v>3</v>
      </c>
      <c r="F59" s="195">
        <v>6</v>
      </c>
      <c r="G59" s="196">
        <f>COTIZACION_1!$E65</f>
        <v>41.68</v>
      </c>
      <c r="H59" s="197">
        <f t="shared" si="10"/>
        <v>125.03999999999999</v>
      </c>
      <c r="I59" s="198">
        <f t="shared" si="11"/>
        <v>250.07999999999998</v>
      </c>
      <c r="J59" s="196">
        <f>COTIZACION_2!$E65</f>
        <v>38.520000000000003</v>
      </c>
      <c r="K59" s="197">
        <f t="shared" si="12"/>
        <v>115.56</v>
      </c>
      <c r="L59" s="198">
        <f t="shared" si="13"/>
        <v>231.12</v>
      </c>
      <c r="M59" s="196">
        <f>COTIZACION_3!$E65</f>
        <v>50.51</v>
      </c>
      <c r="N59" s="197">
        <f t="shared" si="14"/>
        <v>151.53</v>
      </c>
      <c r="O59" s="198">
        <f t="shared" si="15"/>
        <v>303.06</v>
      </c>
      <c r="P59" s="196">
        <f t="shared" si="16"/>
        <v>43.57</v>
      </c>
      <c r="Q59" s="197">
        <f t="shared" si="17"/>
        <v>130.71</v>
      </c>
      <c r="R59" s="198">
        <f t="shared" si="18"/>
        <v>261.42</v>
      </c>
    </row>
    <row r="60" spans="2:18" ht="25.5" x14ac:dyDescent="0.25">
      <c r="B60" s="192">
        <f t="shared" si="9"/>
        <v>52</v>
      </c>
      <c r="C60" s="193" t="s">
        <v>58</v>
      </c>
      <c r="D60" s="194" t="s">
        <v>11</v>
      </c>
      <c r="E60" s="195">
        <v>29</v>
      </c>
      <c r="F60" s="195">
        <v>3</v>
      </c>
      <c r="G60" s="196">
        <f>COTIZACION_1!$E66</f>
        <v>105.27</v>
      </c>
      <c r="H60" s="197">
        <f t="shared" si="10"/>
        <v>3052.83</v>
      </c>
      <c r="I60" s="198">
        <f t="shared" si="11"/>
        <v>315.81</v>
      </c>
      <c r="J60" s="196">
        <f>COTIZACION_2!$E66</f>
        <v>94.36</v>
      </c>
      <c r="K60" s="197">
        <f t="shared" si="12"/>
        <v>2736.44</v>
      </c>
      <c r="L60" s="198">
        <f t="shared" si="13"/>
        <v>283.08</v>
      </c>
      <c r="M60" s="196">
        <f>COTIZACION_3!$E66</f>
        <v>83.75</v>
      </c>
      <c r="N60" s="197">
        <f t="shared" si="14"/>
        <v>2428.75</v>
      </c>
      <c r="O60" s="198">
        <f t="shared" si="15"/>
        <v>251.25</v>
      </c>
      <c r="P60" s="196">
        <f t="shared" si="16"/>
        <v>94.46</v>
      </c>
      <c r="Q60" s="197">
        <f t="shared" si="17"/>
        <v>2739.3399999999997</v>
      </c>
      <c r="R60" s="198">
        <f t="shared" si="18"/>
        <v>283.38</v>
      </c>
    </row>
    <row r="61" spans="2:18" ht="25.5" x14ac:dyDescent="0.25">
      <c r="B61" s="192">
        <f t="shared" si="9"/>
        <v>53</v>
      </c>
      <c r="C61" s="193" t="s">
        <v>59</v>
      </c>
      <c r="D61" s="194" t="s">
        <v>11</v>
      </c>
      <c r="E61" s="195">
        <v>6</v>
      </c>
      <c r="F61" s="195">
        <v>2</v>
      </c>
      <c r="G61" s="196">
        <f>COTIZACION_1!$E67</f>
        <v>126.9</v>
      </c>
      <c r="H61" s="197">
        <f t="shared" si="10"/>
        <v>761.40000000000009</v>
      </c>
      <c r="I61" s="198">
        <f t="shared" si="11"/>
        <v>253.8</v>
      </c>
      <c r="J61" s="196">
        <f>COTIZACION_2!$E67</f>
        <v>144.62</v>
      </c>
      <c r="K61" s="197">
        <f t="shared" si="12"/>
        <v>867.72</v>
      </c>
      <c r="L61" s="198">
        <f t="shared" si="13"/>
        <v>289.24</v>
      </c>
      <c r="M61" s="196">
        <f>COTIZACION_3!$E67</f>
        <v>165.88</v>
      </c>
      <c r="N61" s="197">
        <f t="shared" si="14"/>
        <v>995.28</v>
      </c>
      <c r="O61" s="198">
        <f t="shared" si="15"/>
        <v>331.76</v>
      </c>
      <c r="P61" s="196">
        <f t="shared" si="16"/>
        <v>145.80000000000001</v>
      </c>
      <c r="Q61" s="197">
        <f t="shared" si="17"/>
        <v>874.80000000000007</v>
      </c>
      <c r="R61" s="198">
        <f t="shared" si="18"/>
        <v>291.60000000000002</v>
      </c>
    </row>
    <row r="62" spans="2:18" ht="25.5" x14ac:dyDescent="0.25">
      <c r="B62" s="192">
        <f t="shared" si="9"/>
        <v>54</v>
      </c>
      <c r="C62" s="193" t="s">
        <v>60</v>
      </c>
      <c r="D62" s="194" t="s">
        <v>11</v>
      </c>
      <c r="E62" s="195"/>
      <c r="F62" s="195">
        <v>3</v>
      </c>
      <c r="G62" s="196">
        <f>COTIZACION_1!$E68</f>
        <v>154.38999999999999</v>
      </c>
      <c r="H62" s="197">
        <f t="shared" si="10"/>
        <v>0</v>
      </c>
      <c r="I62" s="198">
        <f t="shared" si="11"/>
        <v>463.16999999999996</v>
      </c>
      <c r="J62" s="196">
        <f>COTIZACION_2!$E68</f>
        <v>190.18</v>
      </c>
      <c r="K62" s="197">
        <f t="shared" si="12"/>
        <v>0</v>
      </c>
      <c r="L62" s="198">
        <f t="shared" si="13"/>
        <v>570.54</v>
      </c>
      <c r="M62" s="196">
        <f>COTIZACION_3!$E68</f>
        <v>156.33000000000001</v>
      </c>
      <c r="N62" s="197">
        <f t="shared" si="14"/>
        <v>0</v>
      </c>
      <c r="O62" s="198">
        <f t="shared" si="15"/>
        <v>468.99</v>
      </c>
      <c r="P62" s="196">
        <f t="shared" si="16"/>
        <v>166.97</v>
      </c>
      <c r="Q62" s="197">
        <f t="shared" si="17"/>
        <v>0</v>
      </c>
      <c r="R62" s="198">
        <f t="shared" si="18"/>
        <v>500.90999999999997</v>
      </c>
    </row>
    <row r="63" spans="2:18" ht="63.75" x14ac:dyDescent="0.25">
      <c r="B63" s="192">
        <f t="shared" si="9"/>
        <v>55</v>
      </c>
      <c r="C63" s="206" t="s">
        <v>186</v>
      </c>
      <c r="D63" s="194" t="s">
        <v>11</v>
      </c>
      <c r="E63" s="195">
        <v>1</v>
      </c>
      <c r="F63" s="195"/>
      <c r="G63" s="196">
        <f>COTIZACION_1!$E69</f>
        <v>17323.39</v>
      </c>
      <c r="H63" s="197">
        <f t="shared" si="10"/>
        <v>17323.39</v>
      </c>
      <c r="I63" s="198">
        <f t="shared" si="11"/>
        <v>0</v>
      </c>
      <c r="J63" s="196">
        <f>COTIZACION_2!$E69</f>
        <v>18335.25</v>
      </c>
      <c r="K63" s="197">
        <f t="shared" si="12"/>
        <v>18335.25</v>
      </c>
      <c r="L63" s="198">
        <f t="shared" si="13"/>
        <v>0</v>
      </c>
      <c r="M63" s="196">
        <f>COTIZACION_3!$E69</f>
        <v>18975.560000000001</v>
      </c>
      <c r="N63" s="197">
        <f t="shared" si="14"/>
        <v>18975.560000000001</v>
      </c>
      <c r="O63" s="198">
        <f t="shared" si="15"/>
        <v>0</v>
      </c>
      <c r="P63" s="196">
        <f t="shared" si="16"/>
        <v>18211.400000000001</v>
      </c>
      <c r="Q63" s="197">
        <f t="shared" si="17"/>
        <v>18211.400000000001</v>
      </c>
      <c r="R63" s="198">
        <f t="shared" si="18"/>
        <v>0</v>
      </c>
    </row>
    <row r="64" spans="2:18" ht="38.25" x14ac:dyDescent="0.25">
      <c r="B64" s="192">
        <f t="shared" si="9"/>
        <v>56</v>
      </c>
      <c r="C64" s="205" t="s">
        <v>200</v>
      </c>
      <c r="D64" s="194" t="s">
        <v>11</v>
      </c>
      <c r="E64" s="195">
        <v>38</v>
      </c>
      <c r="F64" s="195"/>
      <c r="G64" s="196">
        <f>COTIZACION_1!$E70</f>
        <v>6.78</v>
      </c>
      <c r="H64" s="197">
        <f t="shared" si="10"/>
        <v>257.64</v>
      </c>
      <c r="I64" s="198">
        <f t="shared" si="11"/>
        <v>0</v>
      </c>
      <c r="J64" s="196">
        <f>COTIZACION_2!$E70</f>
        <v>7.46</v>
      </c>
      <c r="K64" s="197">
        <f t="shared" si="12"/>
        <v>283.48</v>
      </c>
      <c r="L64" s="198">
        <f t="shared" si="13"/>
        <v>0</v>
      </c>
      <c r="M64" s="196">
        <f>COTIZACION_3!$E70</f>
        <v>7.36</v>
      </c>
      <c r="N64" s="197">
        <f t="shared" si="14"/>
        <v>279.68</v>
      </c>
      <c r="O64" s="198">
        <f t="shared" si="15"/>
        <v>0</v>
      </c>
      <c r="P64" s="196">
        <f t="shared" si="16"/>
        <v>7.2</v>
      </c>
      <c r="Q64" s="197">
        <f t="shared" si="17"/>
        <v>273.60000000000002</v>
      </c>
      <c r="R64" s="198">
        <f t="shared" si="18"/>
        <v>0</v>
      </c>
    </row>
    <row r="65" spans="2:18" ht="38.25" x14ac:dyDescent="0.25">
      <c r="B65" s="192">
        <f t="shared" si="9"/>
        <v>57</v>
      </c>
      <c r="C65" s="205" t="s">
        <v>201</v>
      </c>
      <c r="D65" s="194" t="s">
        <v>11</v>
      </c>
      <c r="E65" s="195"/>
      <c r="F65" s="195">
        <v>6</v>
      </c>
      <c r="G65" s="196">
        <f>COTIZACION_1!$E71</f>
        <v>6.91</v>
      </c>
      <c r="H65" s="197">
        <f t="shared" si="10"/>
        <v>0</v>
      </c>
      <c r="I65" s="198">
        <f t="shared" si="11"/>
        <v>41.46</v>
      </c>
      <c r="J65" s="196">
        <f>COTIZACION_2!$E71</f>
        <v>8.01</v>
      </c>
      <c r="K65" s="197">
        <f t="shared" si="12"/>
        <v>0</v>
      </c>
      <c r="L65" s="198">
        <f t="shared" si="13"/>
        <v>48.06</v>
      </c>
      <c r="M65" s="196">
        <f>COTIZACION_3!$E71</f>
        <v>6.44</v>
      </c>
      <c r="N65" s="197">
        <f t="shared" si="14"/>
        <v>0</v>
      </c>
      <c r="O65" s="198">
        <f t="shared" si="15"/>
        <v>38.64</v>
      </c>
      <c r="P65" s="196">
        <f t="shared" si="16"/>
        <v>7.12</v>
      </c>
      <c r="Q65" s="197">
        <f t="shared" si="17"/>
        <v>0</v>
      </c>
      <c r="R65" s="198">
        <f t="shared" si="18"/>
        <v>42.72</v>
      </c>
    </row>
    <row r="66" spans="2:18" ht="38.25" x14ac:dyDescent="0.25">
      <c r="B66" s="192">
        <f t="shared" si="9"/>
        <v>58</v>
      </c>
      <c r="C66" s="205" t="s">
        <v>61</v>
      </c>
      <c r="D66" s="194" t="s">
        <v>11</v>
      </c>
      <c r="E66" s="195">
        <v>38</v>
      </c>
      <c r="F66" s="195">
        <v>3</v>
      </c>
      <c r="G66" s="196">
        <f>COTIZACION_1!$E72</f>
        <v>11.76</v>
      </c>
      <c r="H66" s="197">
        <f t="shared" si="10"/>
        <v>446.88</v>
      </c>
      <c r="I66" s="198">
        <f t="shared" si="11"/>
        <v>35.28</v>
      </c>
      <c r="J66" s="196">
        <f>COTIZACION_2!$E72</f>
        <v>11.41</v>
      </c>
      <c r="K66" s="197">
        <f t="shared" si="12"/>
        <v>433.58</v>
      </c>
      <c r="L66" s="198">
        <f t="shared" si="13"/>
        <v>34.230000000000004</v>
      </c>
      <c r="M66" s="196">
        <f>COTIZACION_3!$E72</f>
        <v>15.41</v>
      </c>
      <c r="N66" s="197">
        <f t="shared" si="14"/>
        <v>585.58000000000004</v>
      </c>
      <c r="O66" s="198">
        <f t="shared" si="15"/>
        <v>46.230000000000004</v>
      </c>
      <c r="P66" s="196">
        <f t="shared" si="16"/>
        <v>12.86</v>
      </c>
      <c r="Q66" s="197">
        <f t="shared" si="17"/>
        <v>488.67999999999995</v>
      </c>
      <c r="R66" s="198">
        <f t="shared" si="18"/>
        <v>38.58</v>
      </c>
    </row>
    <row r="67" spans="2:18" ht="25.5" x14ac:dyDescent="0.25">
      <c r="B67" s="192">
        <f t="shared" si="9"/>
        <v>59</v>
      </c>
      <c r="C67" s="193" t="s">
        <v>62</v>
      </c>
      <c r="D67" s="194" t="s">
        <v>47</v>
      </c>
      <c r="E67" s="204">
        <v>299</v>
      </c>
      <c r="F67" s="204">
        <v>30</v>
      </c>
      <c r="G67" s="196">
        <f>COTIZACION_1!$E73</f>
        <v>1.82</v>
      </c>
      <c r="H67" s="197">
        <f t="shared" si="10"/>
        <v>544.18000000000006</v>
      </c>
      <c r="I67" s="198">
        <f t="shared" si="11"/>
        <v>54.6</v>
      </c>
      <c r="J67" s="196">
        <f>COTIZACION_2!$E73</f>
        <v>1.5</v>
      </c>
      <c r="K67" s="197">
        <f t="shared" si="12"/>
        <v>448.5</v>
      </c>
      <c r="L67" s="198">
        <f t="shared" si="13"/>
        <v>45</v>
      </c>
      <c r="M67" s="196">
        <f>COTIZACION_3!$E73</f>
        <v>1.45</v>
      </c>
      <c r="N67" s="197">
        <f t="shared" si="14"/>
        <v>433.55</v>
      </c>
      <c r="O67" s="198">
        <f t="shared" si="15"/>
        <v>43.5</v>
      </c>
      <c r="P67" s="196">
        <f t="shared" si="16"/>
        <v>1.59</v>
      </c>
      <c r="Q67" s="197">
        <f t="shared" si="17"/>
        <v>475.41</v>
      </c>
      <c r="R67" s="198">
        <f t="shared" si="18"/>
        <v>47.7</v>
      </c>
    </row>
    <row r="68" spans="2:18" x14ac:dyDescent="0.25">
      <c r="B68" s="192">
        <f t="shared" si="9"/>
        <v>60</v>
      </c>
      <c r="C68" s="202" t="s">
        <v>63</v>
      </c>
      <c r="D68" s="194" t="s">
        <v>47</v>
      </c>
      <c r="E68" s="204">
        <v>78</v>
      </c>
      <c r="F68" s="204"/>
      <c r="G68" s="196">
        <f>COTIZACION_1!$E74</f>
        <v>9.41</v>
      </c>
      <c r="H68" s="197">
        <f t="shared" si="10"/>
        <v>733.98</v>
      </c>
      <c r="I68" s="198">
        <f t="shared" si="11"/>
        <v>0</v>
      </c>
      <c r="J68" s="196">
        <f>COTIZACION_2!$E74</f>
        <v>9.19</v>
      </c>
      <c r="K68" s="197">
        <f t="shared" si="12"/>
        <v>716.81999999999994</v>
      </c>
      <c r="L68" s="198">
        <f t="shared" si="13"/>
        <v>0</v>
      </c>
      <c r="M68" s="196">
        <f>COTIZACION_3!$E74</f>
        <v>8.91</v>
      </c>
      <c r="N68" s="197">
        <f t="shared" si="14"/>
        <v>694.98</v>
      </c>
      <c r="O68" s="198">
        <f t="shared" si="15"/>
        <v>0</v>
      </c>
      <c r="P68" s="196">
        <f t="shared" si="16"/>
        <v>9.17</v>
      </c>
      <c r="Q68" s="197">
        <f t="shared" si="17"/>
        <v>715.26</v>
      </c>
      <c r="R68" s="198">
        <f t="shared" si="18"/>
        <v>0</v>
      </c>
    </row>
    <row r="69" spans="2:18" ht="25.5" x14ac:dyDescent="0.25">
      <c r="B69" s="192">
        <f t="shared" si="9"/>
        <v>61</v>
      </c>
      <c r="C69" s="205" t="s">
        <v>64</v>
      </c>
      <c r="D69" s="194" t="s">
        <v>47</v>
      </c>
      <c r="E69" s="204">
        <v>225</v>
      </c>
      <c r="F69" s="204"/>
      <c r="G69" s="196">
        <f>COTIZACION_1!$E75</f>
        <v>0.72</v>
      </c>
      <c r="H69" s="197">
        <f t="shared" si="10"/>
        <v>162</v>
      </c>
      <c r="I69" s="198">
        <f t="shared" si="11"/>
        <v>0</v>
      </c>
      <c r="J69" s="196">
        <f>COTIZACION_2!$E75</f>
        <v>0.9</v>
      </c>
      <c r="K69" s="197">
        <f t="shared" si="12"/>
        <v>202.5</v>
      </c>
      <c r="L69" s="198">
        <f t="shared" si="13"/>
        <v>0</v>
      </c>
      <c r="M69" s="196">
        <f>COTIZACION_3!$E75</f>
        <v>0.79</v>
      </c>
      <c r="N69" s="197">
        <f t="shared" si="14"/>
        <v>177.75</v>
      </c>
      <c r="O69" s="198">
        <f t="shared" si="15"/>
        <v>0</v>
      </c>
      <c r="P69" s="196">
        <f t="shared" si="16"/>
        <v>0.8</v>
      </c>
      <c r="Q69" s="197">
        <f t="shared" si="17"/>
        <v>180</v>
      </c>
      <c r="R69" s="198">
        <f t="shared" si="18"/>
        <v>0</v>
      </c>
    </row>
    <row r="70" spans="2:18" ht="25.5" x14ac:dyDescent="0.25">
      <c r="B70" s="192">
        <f t="shared" si="9"/>
        <v>62</v>
      </c>
      <c r="C70" s="205" t="s">
        <v>65</v>
      </c>
      <c r="D70" s="194" t="s">
        <v>47</v>
      </c>
      <c r="E70" s="204">
        <v>39</v>
      </c>
      <c r="F70" s="204"/>
      <c r="G70" s="196">
        <f>COTIZACION_1!$E76</f>
        <v>2.0499999999999998</v>
      </c>
      <c r="H70" s="197">
        <f t="shared" si="10"/>
        <v>79.949999999999989</v>
      </c>
      <c r="I70" s="198">
        <f t="shared" si="11"/>
        <v>0</v>
      </c>
      <c r="J70" s="196">
        <f>COTIZACION_2!$E76</f>
        <v>2.27</v>
      </c>
      <c r="K70" s="197">
        <f t="shared" si="12"/>
        <v>88.53</v>
      </c>
      <c r="L70" s="198">
        <f t="shared" si="13"/>
        <v>0</v>
      </c>
      <c r="M70" s="196">
        <f>COTIZACION_3!$E76</f>
        <v>2.2799999999999998</v>
      </c>
      <c r="N70" s="197">
        <f t="shared" si="14"/>
        <v>88.919999999999987</v>
      </c>
      <c r="O70" s="198">
        <f t="shared" si="15"/>
        <v>0</v>
      </c>
      <c r="P70" s="196">
        <f t="shared" si="16"/>
        <v>2.2000000000000002</v>
      </c>
      <c r="Q70" s="197">
        <f t="shared" si="17"/>
        <v>85.800000000000011</v>
      </c>
      <c r="R70" s="198">
        <f t="shared" si="18"/>
        <v>0</v>
      </c>
    </row>
    <row r="71" spans="2:18" ht="25.5" x14ac:dyDescent="0.25">
      <c r="B71" s="192">
        <f t="shared" si="9"/>
        <v>63</v>
      </c>
      <c r="C71" s="205" t="s">
        <v>66</v>
      </c>
      <c r="D71" s="194" t="s">
        <v>11</v>
      </c>
      <c r="E71" s="195">
        <v>13</v>
      </c>
      <c r="F71" s="195"/>
      <c r="G71" s="196">
        <f>COTIZACION_1!$E77</f>
        <v>2.27</v>
      </c>
      <c r="H71" s="197">
        <f t="shared" si="10"/>
        <v>29.51</v>
      </c>
      <c r="I71" s="198">
        <f t="shared" si="11"/>
        <v>0</v>
      </c>
      <c r="J71" s="196">
        <f>COTIZACION_2!$E77</f>
        <v>2.2200000000000002</v>
      </c>
      <c r="K71" s="197">
        <f t="shared" si="12"/>
        <v>28.860000000000003</v>
      </c>
      <c r="L71" s="198">
        <f t="shared" si="13"/>
        <v>0</v>
      </c>
      <c r="M71" s="196">
        <f>COTIZACION_3!$E77</f>
        <v>2.35</v>
      </c>
      <c r="N71" s="197">
        <f t="shared" si="14"/>
        <v>30.55</v>
      </c>
      <c r="O71" s="198">
        <f t="shared" si="15"/>
        <v>0</v>
      </c>
      <c r="P71" s="196">
        <f t="shared" si="16"/>
        <v>2.2799999999999998</v>
      </c>
      <c r="Q71" s="197">
        <f t="shared" si="17"/>
        <v>29.639999999999997</v>
      </c>
      <c r="R71" s="198">
        <f t="shared" si="18"/>
        <v>0</v>
      </c>
    </row>
    <row r="72" spans="2:18" ht="25.5" x14ac:dyDescent="0.25">
      <c r="B72" s="192">
        <f t="shared" si="9"/>
        <v>64</v>
      </c>
      <c r="C72" s="205" t="s">
        <v>67</v>
      </c>
      <c r="D72" s="194" t="s">
        <v>11</v>
      </c>
      <c r="E72" s="195">
        <v>3</v>
      </c>
      <c r="F72" s="195"/>
      <c r="G72" s="196">
        <f>COTIZACION_1!$E78</f>
        <v>2.4700000000000002</v>
      </c>
      <c r="H72" s="197">
        <f t="shared" si="10"/>
        <v>7.41</v>
      </c>
      <c r="I72" s="198">
        <f t="shared" si="11"/>
        <v>0</v>
      </c>
      <c r="J72" s="196">
        <f>COTIZACION_2!$E78</f>
        <v>3.03</v>
      </c>
      <c r="K72" s="197">
        <f t="shared" si="12"/>
        <v>9.09</v>
      </c>
      <c r="L72" s="198">
        <f t="shared" si="13"/>
        <v>0</v>
      </c>
      <c r="M72" s="196">
        <f>COTIZACION_3!$E78</f>
        <v>2.99</v>
      </c>
      <c r="N72" s="197">
        <f t="shared" si="14"/>
        <v>8.9700000000000006</v>
      </c>
      <c r="O72" s="198">
        <f t="shared" si="15"/>
        <v>0</v>
      </c>
      <c r="P72" s="196">
        <f t="shared" si="16"/>
        <v>2.83</v>
      </c>
      <c r="Q72" s="197">
        <f t="shared" si="17"/>
        <v>8.49</v>
      </c>
      <c r="R72" s="198">
        <f t="shared" si="18"/>
        <v>0</v>
      </c>
    </row>
    <row r="73" spans="2:18" ht="25.5" x14ac:dyDescent="0.25">
      <c r="B73" s="192">
        <f t="shared" si="9"/>
        <v>65</v>
      </c>
      <c r="C73" s="205" t="s">
        <v>68</v>
      </c>
      <c r="D73" s="194" t="s">
        <v>11</v>
      </c>
      <c r="E73" s="195"/>
      <c r="F73" s="195">
        <v>1</v>
      </c>
      <c r="G73" s="196">
        <f>COTIZACION_1!$E79</f>
        <v>2.6</v>
      </c>
      <c r="H73" s="197">
        <f t="shared" ref="H73:H104" si="19">G73*E73</f>
        <v>0</v>
      </c>
      <c r="I73" s="198">
        <f t="shared" ref="I73:I105" si="20">G73*F73</f>
        <v>2.6</v>
      </c>
      <c r="J73" s="196">
        <f>COTIZACION_2!$E79</f>
        <v>2.71</v>
      </c>
      <c r="K73" s="197">
        <f t="shared" ref="K73:K104" si="21">J73*$E73</f>
        <v>0</v>
      </c>
      <c r="L73" s="198">
        <f t="shared" ref="L73:L105" si="22">J73*$F73</f>
        <v>2.71</v>
      </c>
      <c r="M73" s="196">
        <f>COTIZACION_3!$E79</f>
        <v>3.48</v>
      </c>
      <c r="N73" s="197">
        <f t="shared" ref="N73:N104" si="23">M73*$E73</f>
        <v>0</v>
      </c>
      <c r="O73" s="198">
        <f t="shared" ref="O73:O105" si="24">M73*$F73</f>
        <v>3.48</v>
      </c>
      <c r="P73" s="196">
        <f t="shared" ref="P73:P105" si="25">ROUND(AVERAGE(G73,J73,M73),2)</f>
        <v>2.93</v>
      </c>
      <c r="Q73" s="197">
        <f t="shared" ref="Q73:Q105" si="26">$P73*$E73</f>
        <v>0</v>
      </c>
      <c r="R73" s="198">
        <f t="shared" ref="R73:R105" si="27">$P73*$F73</f>
        <v>2.93</v>
      </c>
    </row>
    <row r="74" spans="2:18" ht="25.5" x14ac:dyDescent="0.25">
      <c r="B74" s="192">
        <f t="shared" si="9"/>
        <v>66</v>
      </c>
      <c r="C74" s="205" t="s">
        <v>69</v>
      </c>
      <c r="D74" s="194" t="s">
        <v>11</v>
      </c>
      <c r="E74" s="195"/>
      <c r="F74" s="195">
        <v>1</v>
      </c>
      <c r="G74" s="196">
        <f>COTIZACION_1!$E80</f>
        <v>3.04</v>
      </c>
      <c r="H74" s="197">
        <f t="shared" si="19"/>
        <v>0</v>
      </c>
      <c r="I74" s="198">
        <f t="shared" si="20"/>
        <v>3.04</v>
      </c>
      <c r="J74" s="196">
        <f>COTIZACION_2!$E80</f>
        <v>2.89</v>
      </c>
      <c r="K74" s="197">
        <f t="shared" si="21"/>
        <v>0</v>
      </c>
      <c r="L74" s="198">
        <f t="shared" si="22"/>
        <v>2.89</v>
      </c>
      <c r="M74" s="196">
        <f>COTIZACION_3!$E80</f>
        <v>3.58</v>
      </c>
      <c r="N74" s="197">
        <f t="shared" si="23"/>
        <v>0</v>
      </c>
      <c r="O74" s="198">
        <f t="shared" si="24"/>
        <v>3.58</v>
      </c>
      <c r="P74" s="196">
        <f t="shared" si="25"/>
        <v>3.17</v>
      </c>
      <c r="Q74" s="197">
        <f t="shared" si="26"/>
        <v>0</v>
      </c>
      <c r="R74" s="198">
        <f t="shared" si="27"/>
        <v>3.17</v>
      </c>
    </row>
    <row r="75" spans="2:18" ht="25.5" x14ac:dyDescent="0.25">
      <c r="B75" s="192">
        <f t="shared" ref="B75:B105" si="28">B74+1</f>
        <v>67</v>
      </c>
      <c r="C75" s="205" t="s">
        <v>70</v>
      </c>
      <c r="D75" s="194" t="s">
        <v>11</v>
      </c>
      <c r="E75" s="195">
        <v>3</v>
      </c>
      <c r="F75" s="195">
        <v>1</v>
      </c>
      <c r="G75" s="196">
        <f>COTIZACION_1!$E81</f>
        <v>3.24</v>
      </c>
      <c r="H75" s="197">
        <f t="shared" si="19"/>
        <v>9.7200000000000006</v>
      </c>
      <c r="I75" s="198">
        <f t="shared" si="20"/>
        <v>3.24</v>
      </c>
      <c r="J75" s="196">
        <f>COTIZACION_2!$E81</f>
        <v>3.22</v>
      </c>
      <c r="K75" s="197">
        <f t="shared" si="21"/>
        <v>9.66</v>
      </c>
      <c r="L75" s="198">
        <f t="shared" si="22"/>
        <v>3.22</v>
      </c>
      <c r="M75" s="196">
        <f>COTIZACION_3!$E81</f>
        <v>3.59</v>
      </c>
      <c r="N75" s="197">
        <f t="shared" si="23"/>
        <v>10.77</v>
      </c>
      <c r="O75" s="198">
        <f t="shared" si="24"/>
        <v>3.59</v>
      </c>
      <c r="P75" s="196">
        <f t="shared" si="25"/>
        <v>3.35</v>
      </c>
      <c r="Q75" s="197">
        <f t="shared" si="26"/>
        <v>10.050000000000001</v>
      </c>
      <c r="R75" s="198">
        <f t="shared" si="27"/>
        <v>3.35</v>
      </c>
    </row>
    <row r="76" spans="2:18" ht="25.5" x14ac:dyDescent="0.25">
      <c r="B76" s="192">
        <f t="shared" si="28"/>
        <v>68</v>
      </c>
      <c r="C76" s="205" t="s">
        <v>71</v>
      </c>
      <c r="D76" s="194" t="s">
        <v>11</v>
      </c>
      <c r="E76" s="195"/>
      <c r="F76" s="195">
        <v>3</v>
      </c>
      <c r="G76" s="196">
        <f>COTIZACION_1!$E82</f>
        <v>3.21</v>
      </c>
      <c r="H76" s="197">
        <f t="shared" si="19"/>
        <v>0</v>
      </c>
      <c r="I76" s="198">
        <f t="shared" si="20"/>
        <v>9.629999999999999</v>
      </c>
      <c r="J76" s="196">
        <f>COTIZACION_2!$E82</f>
        <v>3.08</v>
      </c>
      <c r="K76" s="197">
        <f t="shared" si="21"/>
        <v>0</v>
      </c>
      <c r="L76" s="198">
        <f t="shared" si="22"/>
        <v>9.24</v>
      </c>
      <c r="M76" s="196">
        <f>COTIZACION_3!$E82</f>
        <v>3.91</v>
      </c>
      <c r="N76" s="197">
        <f t="shared" si="23"/>
        <v>0</v>
      </c>
      <c r="O76" s="198">
        <f t="shared" si="24"/>
        <v>11.73</v>
      </c>
      <c r="P76" s="196">
        <f t="shared" si="25"/>
        <v>3.4</v>
      </c>
      <c r="Q76" s="197">
        <f t="shared" si="26"/>
        <v>0</v>
      </c>
      <c r="R76" s="198">
        <f t="shared" si="27"/>
        <v>10.199999999999999</v>
      </c>
    </row>
    <row r="77" spans="2:18" ht="25.5" x14ac:dyDescent="0.25">
      <c r="B77" s="192">
        <f t="shared" si="28"/>
        <v>69</v>
      </c>
      <c r="C77" s="205" t="s">
        <v>72</v>
      </c>
      <c r="D77" s="194" t="s">
        <v>11</v>
      </c>
      <c r="E77" s="195">
        <v>3</v>
      </c>
      <c r="F77" s="195"/>
      <c r="G77" s="196">
        <f>COTIZACION_1!$E83</f>
        <v>4.9400000000000004</v>
      </c>
      <c r="H77" s="197">
        <f t="shared" si="19"/>
        <v>14.82</v>
      </c>
      <c r="I77" s="198">
        <f t="shared" si="20"/>
        <v>0</v>
      </c>
      <c r="J77" s="196">
        <f>COTIZACION_2!$E83</f>
        <v>4.5999999999999996</v>
      </c>
      <c r="K77" s="197">
        <f t="shared" si="21"/>
        <v>13.799999999999999</v>
      </c>
      <c r="L77" s="198">
        <f t="shared" si="22"/>
        <v>0</v>
      </c>
      <c r="M77" s="196">
        <f>COTIZACION_3!$E83</f>
        <v>4.87</v>
      </c>
      <c r="N77" s="197">
        <f t="shared" si="23"/>
        <v>14.61</v>
      </c>
      <c r="O77" s="198">
        <f t="shared" si="24"/>
        <v>0</v>
      </c>
      <c r="P77" s="196">
        <f t="shared" si="25"/>
        <v>4.8</v>
      </c>
      <c r="Q77" s="197">
        <f t="shared" si="26"/>
        <v>14.399999999999999</v>
      </c>
      <c r="R77" s="198">
        <f t="shared" si="27"/>
        <v>0</v>
      </c>
    </row>
    <row r="78" spans="2:18" ht="51" x14ac:dyDescent="0.25">
      <c r="B78" s="192">
        <f t="shared" si="28"/>
        <v>70</v>
      </c>
      <c r="C78" s="205" t="s">
        <v>73</v>
      </c>
      <c r="D78" s="194" t="s">
        <v>11</v>
      </c>
      <c r="E78" s="195">
        <v>66</v>
      </c>
      <c r="F78" s="195"/>
      <c r="G78" s="196">
        <f>COTIZACION_1!$E84</f>
        <v>8.31</v>
      </c>
      <c r="H78" s="197">
        <f t="shared" si="19"/>
        <v>548.46</v>
      </c>
      <c r="I78" s="198">
        <f t="shared" si="20"/>
        <v>0</v>
      </c>
      <c r="J78" s="196">
        <f>COTIZACION_2!$E84</f>
        <v>8.51</v>
      </c>
      <c r="K78" s="197">
        <f t="shared" si="21"/>
        <v>561.66</v>
      </c>
      <c r="L78" s="198">
        <f t="shared" si="22"/>
        <v>0</v>
      </c>
      <c r="M78" s="196">
        <f>COTIZACION_3!$E84</f>
        <v>7.03</v>
      </c>
      <c r="N78" s="197">
        <f t="shared" si="23"/>
        <v>463.98</v>
      </c>
      <c r="O78" s="198">
        <f t="shared" si="24"/>
        <v>0</v>
      </c>
      <c r="P78" s="196">
        <f t="shared" si="25"/>
        <v>7.95</v>
      </c>
      <c r="Q78" s="197">
        <f t="shared" si="26"/>
        <v>524.70000000000005</v>
      </c>
      <c r="R78" s="198">
        <f t="shared" si="27"/>
        <v>0</v>
      </c>
    </row>
    <row r="79" spans="2:18" ht="38.25" x14ac:dyDescent="0.25">
      <c r="B79" s="192">
        <f t="shared" si="28"/>
        <v>71</v>
      </c>
      <c r="C79" s="203" t="s">
        <v>74</v>
      </c>
      <c r="D79" s="194" t="s">
        <v>11</v>
      </c>
      <c r="E79" s="195">
        <v>1</v>
      </c>
      <c r="F79" s="195"/>
      <c r="G79" s="196">
        <f>COTIZACION_1!$E85</f>
        <v>1416.55</v>
      </c>
      <c r="H79" s="197">
        <f t="shared" si="19"/>
        <v>1416.55</v>
      </c>
      <c r="I79" s="198">
        <f t="shared" si="20"/>
        <v>0</v>
      </c>
      <c r="J79" s="196">
        <f>COTIZACION_2!$E85</f>
        <v>1603.42</v>
      </c>
      <c r="K79" s="197">
        <f t="shared" si="21"/>
        <v>1603.42</v>
      </c>
      <c r="L79" s="198">
        <f t="shared" si="22"/>
        <v>0</v>
      </c>
      <c r="M79" s="196">
        <f>COTIZACION_3!$E85</f>
        <v>1272.58</v>
      </c>
      <c r="N79" s="197">
        <f t="shared" si="23"/>
        <v>1272.58</v>
      </c>
      <c r="O79" s="198">
        <f t="shared" si="24"/>
        <v>0</v>
      </c>
      <c r="P79" s="196">
        <f t="shared" si="25"/>
        <v>1430.85</v>
      </c>
      <c r="Q79" s="197">
        <f t="shared" si="26"/>
        <v>1430.85</v>
      </c>
      <c r="R79" s="198">
        <f t="shared" si="27"/>
        <v>0</v>
      </c>
    </row>
    <row r="80" spans="2:18" ht="38.25" x14ac:dyDescent="0.25">
      <c r="B80" s="192">
        <f t="shared" si="28"/>
        <v>72</v>
      </c>
      <c r="C80" s="203" t="s">
        <v>75</v>
      </c>
      <c r="D80" s="194" t="s">
        <v>11</v>
      </c>
      <c r="E80" s="195">
        <v>12</v>
      </c>
      <c r="F80" s="195"/>
      <c r="G80" s="196">
        <f>COTIZACION_1!$E86</f>
        <v>2180.8200000000002</v>
      </c>
      <c r="H80" s="197">
        <f t="shared" si="19"/>
        <v>26169.840000000004</v>
      </c>
      <c r="I80" s="198">
        <f t="shared" si="20"/>
        <v>0</v>
      </c>
      <c r="J80" s="196">
        <f>COTIZACION_2!$E86</f>
        <v>1983.58</v>
      </c>
      <c r="K80" s="197">
        <f t="shared" si="21"/>
        <v>23802.959999999999</v>
      </c>
      <c r="L80" s="198">
        <f t="shared" si="22"/>
        <v>0</v>
      </c>
      <c r="M80" s="196">
        <f>COTIZACION_3!$E86</f>
        <v>1595.09</v>
      </c>
      <c r="N80" s="197">
        <f t="shared" si="23"/>
        <v>19141.079999999998</v>
      </c>
      <c r="O80" s="198">
        <f t="shared" si="24"/>
        <v>0</v>
      </c>
      <c r="P80" s="196">
        <f t="shared" si="25"/>
        <v>1919.83</v>
      </c>
      <c r="Q80" s="197">
        <f t="shared" si="26"/>
        <v>23037.96</v>
      </c>
      <c r="R80" s="198">
        <f t="shared" si="27"/>
        <v>0</v>
      </c>
    </row>
    <row r="81" spans="2:18" ht="38.25" x14ac:dyDescent="0.25">
      <c r="B81" s="192">
        <f t="shared" si="28"/>
        <v>73</v>
      </c>
      <c r="C81" s="203" t="s">
        <v>76</v>
      </c>
      <c r="D81" s="194" t="s">
        <v>11</v>
      </c>
      <c r="E81" s="195">
        <v>90</v>
      </c>
      <c r="F81" s="195"/>
      <c r="G81" s="196">
        <f>COTIZACION_1!$E87</f>
        <v>7.27</v>
      </c>
      <c r="H81" s="197">
        <f t="shared" si="19"/>
        <v>654.29999999999995</v>
      </c>
      <c r="I81" s="198">
        <f t="shared" si="20"/>
        <v>0</v>
      </c>
      <c r="J81" s="196">
        <f>COTIZACION_2!$E87</f>
        <v>7.45</v>
      </c>
      <c r="K81" s="197">
        <f t="shared" si="21"/>
        <v>670.5</v>
      </c>
      <c r="L81" s="198">
        <f t="shared" si="22"/>
        <v>0</v>
      </c>
      <c r="M81" s="196">
        <f>COTIZACION_3!$E87</f>
        <v>9.34</v>
      </c>
      <c r="N81" s="197">
        <f t="shared" si="23"/>
        <v>840.6</v>
      </c>
      <c r="O81" s="198">
        <f t="shared" si="24"/>
        <v>0</v>
      </c>
      <c r="P81" s="196">
        <f t="shared" si="25"/>
        <v>8.02</v>
      </c>
      <c r="Q81" s="197">
        <f t="shared" si="26"/>
        <v>721.8</v>
      </c>
      <c r="R81" s="198">
        <f t="shared" si="27"/>
        <v>0</v>
      </c>
    </row>
    <row r="82" spans="2:18" ht="51" x14ac:dyDescent="0.25">
      <c r="B82" s="192">
        <f t="shared" si="28"/>
        <v>74</v>
      </c>
      <c r="C82" s="203" t="s">
        <v>77</v>
      </c>
      <c r="D82" s="194" t="s">
        <v>11</v>
      </c>
      <c r="E82" s="195">
        <v>27</v>
      </c>
      <c r="F82" s="195">
        <v>2</v>
      </c>
      <c r="G82" s="196">
        <f>COTIZACION_1!$E88</f>
        <v>9.2899999999999991</v>
      </c>
      <c r="H82" s="197">
        <f t="shared" si="19"/>
        <v>250.82999999999998</v>
      </c>
      <c r="I82" s="198">
        <f t="shared" si="20"/>
        <v>18.579999999999998</v>
      </c>
      <c r="J82" s="196">
        <f>COTIZACION_2!$E88</f>
        <v>9.59</v>
      </c>
      <c r="K82" s="197">
        <f t="shared" si="21"/>
        <v>258.93</v>
      </c>
      <c r="L82" s="198">
        <f t="shared" si="22"/>
        <v>19.18</v>
      </c>
      <c r="M82" s="196">
        <f>COTIZACION_3!$E88</f>
        <v>12.29</v>
      </c>
      <c r="N82" s="197">
        <f t="shared" si="23"/>
        <v>331.83</v>
      </c>
      <c r="O82" s="198">
        <f t="shared" si="24"/>
        <v>24.58</v>
      </c>
      <c r="P82" s="196">
        <f t="shared" si="25"/>
        <v>10.39</v>
      </c>
      <c r="Q82" s="197">
        <f t="shared" si="26"/>
        <v>280.53000000000003</v>
      </c>
      <c r="R82" s="198">
        <f t="shared" si="27"/>
        <v>20.78</v>
      </c>
    </row>
    <row r="83" spans="2:18" x14ac:dyDescent="0.25">
      <c r="B83" s="192">
        <f t="shared" si="28"/>
        <v>75</v>
      </c>
      <c r="C83" s="203" t="s">
        <v>202</v>
      </c>
      <c r="D83" s="194" t="s">
        <v>11</v>
      </c>
      <c r="E83" s="195">
        <v>13</v>
      </c>
      <c r="F83" s="195">
        <v>2</v>
      </c>
      <c r="G83" s="196">
        <f>COTIZACION_1!$E89</f>
        <v>13.42</v>
      </c>
      <c r="H83" s="197">
        <f t="shared" si="19"/>
        <v>174.46</v>
      </c>
      <c r="I83" s="198">
        <f t="shared" si="20"/>
        <v>26.84</v>
      </c>
      <c r="J83" s="196">
        <f>COTIZACION_2!$E89</f>
        <v>13.81</v>
      </c>
      <c r="K83" s="197">
        <f t="shared" si="21"/>
        <v>179.53</v>
      </c>
      <c r="L83" s="198">
        <f t="shared" si="22"/>
        <v>27.62</v>
      </c>
      <c r="M83" s="196">
        <f>COTIZACION_3!$E89</f>
        <v>11.05</v>
      </c>
      <c r="N83" s="197">
        <f t="shared" si="23"/>
        <v>143.65</v>
      </c>
      <c r="O83" s="198">
        <f t="shared" si="24"/>
        <v>22.1</v>
      </c>
      <c r="P83" s="196">
        <f t="shared" si="25"/>
        <v>12.76</v>
      </c>
      <c r="Q83" s="197">
        <f t="shared" si="26"/>
        <v>165.88</v>
      </c>
      <c r="R83" s="198">
        <f t="shared" si="27"/>
        <v>25.52</v>
      </c>
    </row>
    <row r="84" spans="2:18" ht="25.5" x14ac:dyDescent="0.25">
      <c r="B84" s="192">
        <f t="shared" si="28"/>
        <v>76</v>
      </c>
      <c r="C84" s="203" t="s">
        <v>78</v>
      </c>
      <c r="D84" s="194" t="s">
        <v>11</v>
      </c>
      <c r="E84" s="195">
        <v>104</v>
      </c>
      <c r="F84" s="195"/>
      <c r="G84" s="196">
        <f>COTIZACION_1!$E90</f>
        <v>2.63</v>
      </c>
      <c r="H84" s="197">
        <f t="shared" si="19"/>
        <v>273.52</v>
      </c>
      <c r="I84" s="198">
        <f t="shared" si="20"/>
        <v>0</v>
      </c>
      <c r="J84" s="196">
        <f>COTIZACION_2!$E90</f>
        <v>2.2000000000000002</v>
      </c>
      <c r="K84" s="197">
        <f t="shared" si="21"/>
        <v>228.8</v>
      </c>
      <c r="L84" s="198">
        <f t="shared" si="22"/>
        <v>0</v>
      </c>
      <c r="M84" s="196">
        <f>COTIZACION_3!$E90</f>
        <v>2.5499999999999998</v>
      </c>
      <c r="N84" s="197">
        <f t="shared" si="23"/>
        <v>265.2</v>
      </c>
      <c r="O84" s="198">
        <f t="shared" si="24"/>
        <v>0</v>
      </c>
      <c r="P84" s="196">
        <f t="shared" si="25"/>
        <v>2.46</v>
      </c>
      <c r="Q84" s="197">
        <f t="shared" si="26"/>
        <v>255.84</v>
      </c>
      <c r="R84" s="198">
        <f t="shared" si="27"/>
        <v>0</v>
      </c>
    </row>
    <row r="85" spans="2:18" ht="51" x14ac:dyDescent="0.25">
      <c r="B85" s="192">
        <f t="shared" si="28"/>
        <v>77</v>
      </c>
      <c r="C85" s="199" t="s">
        <v>79</v>
      </c>
      <c r="D85" s="194" t="s">
        <v>11</v>
      </c>
      <c r="E85" s="195">
        <v>110</v>
      </c>
      <c r="F85" s="195"/>
      <c r="G85" s="196">
        <f>COTIZACION_1!$E91</f>
        <v>129.38</v>
      </c>
      <c r="H85" s="197">
        <f t="shared" si="19"/>
        <v>14231.8</v>
      </c>
      <c r="I85" s="198">
        <f t="shared" si="20"/>
        <v>0</v>
      </c>
      <c r="J85" s="196">
        <f>COTIZACION_2!$E91</f>
        <v>124.33</v>
      </c>
      <c r="K85" s="197">
        <f t="shared" si="21"/>
        <v>13676.3</v>
      </c>
      <c r="L85" s="198">
        <f t="shared" si="22"/>
        <v>0</v>
      </c>
      <c r="M85" s="196">
        <f>COTIZACION_3!$E91</f>
        <v>178.8</v>
      </c>
      <c r="N85" s="197">
        <f t="shared" si="23"/>
        <v>19668</v>
      </c>
      <c r="O85" s="198">
        <f t="shared" si="24"/>
        <v>0</v>
      </c>
      <c r="P85" s="196">
        <f t="shared" si="25"/>
        <v>144.16999999999999</v>
      </c>
      <c r="Q85" s="197">
        <f t="shared" si="26"/>
        <v>15858.699999999999</v>
      </c>
      <c r="R85" s="198">
        <f t="shared" si="27"/>
        <v>0</v>
      </c>
    </row>
    <row r="86" spans="2:18" ht="38.25" x14ac:dyDescent="0.25">
      <c r="B86" s="192">
        <f t="shared" si="28"/>
        <v>78</v>
      </c>
      <c r="C86" s="199" t="s">
        <v>80</v>
      </c>
      <c r="D86" s="194" t="s">
        <v>11</v>
      </c>
      <c r="E86" s="195">
        <v>220</v>
      </c>
      <c r="F86" s="195"/>
      <c r="G86" s="196">
        <f>COTIZACION_1!$E92</f>
        <v>2.65</v>
      </c>
      <c r="H86" s="197">
        <f t="shared" si="19"/>
        <v>583</v>
      </c>
      <c r="I86" s="198">
        <f t="shared" si="20"/>
        <v>0</v>
      </c>
      <c r="J86" s="196">
        <f>COTIZACION_2!$E92</f>
        <v>2.61</v>
      </c>
      <c r="K86" s="197">
        <f t="shared" si="21"/>
        <v>574.19999999999993</v>
      </c>
      <c r="L86" s="198">
        <f t="shared" si="22"/>
        <v>0</v>
      </c>
      <c r="M86" s="196">
        <f>COTIZACION_3!$E92</f>
        <v>2</v>
      </c>
      <c r="N86" s="197">
        <f t="shared" si="23"/>
        <v>440</v>
      </c>
      <c r="O86" s="198">
        <f t="shared" si="24"/>
        <v>0</v>
      </c>
      <c r="P86" s="196">
        <f t="shared" si="25"/>
        <v>2.42</v>
      </c>
      <c r="Q86" s="197">
        <f t="shared" si="26"/>
        <v>532.4</v>
      </c>
      <c r="R86" s="198">
        <f t="shared" si="27"/>
        <v>0</v>
      </c>
    </row>
    <row r="87" spans="2:18" ht="25.5" x14ac:dyDescent="0.25">
      <c r="B87" s="192">
        <f t="shared" si="28"/>
        <v>79</v>
      </c>
      <c r="C87" s="199" t="s">
        <v>203</v>
      </c>
      <c r="D87" s="194" t="s">
        <v>47</v>
      </c>
      <c r="E87" s="204">
        <v>330</v>
      </c>
      <c r="F87" s="204"/>
      <c r="G87" s="196">
        <f>COTIZACION_1!$E93</f>
        <v>0.95</v>
      </c>
      <c r="H87" s="197">
        <f t="shared" si="19"/>
        <v>313.5</v>
      </c>
      <c r="I87" s="198">
        <f t="shared" si="20"/>
        <v>0</v>
      </c>
      <c r="J87" s="196">
        <f>COTIZACION_2!$E93</f>
        <v>0.93</v>
      </c>
      <c r="K87" s="197">
        <f t="shared" si="21"/>
        <v>306.90000000000003</v>
      </c>
      <c r="L87" s="198">
        <f t="shared" si="22"/>
        <v>0</v>
      </c>
      <c r="M87" s="196">
        <f>COTIZACION_3!$E93</f>
        <v>0.91</v>
      </c>
      <c r="N87" s="197">
        <f t="shared" si="23"/>
        <v>300.3</v>
      </c>
      <c r="O87" s="198">
        <f t="shared" si="24"/>
        <v>0</v>
      </c>
      <c r="P87" s="196">
        <f t="shared" si="25"/>
        <v>0.93</v>
      </c>
      <c r="Q87" s="197">
        <f t="shared" si="26"/>
        <v>306.90000000000003</v>
      </c>
      <c r="R87" s="198">
        <f t="shared" si="27"/>
        <v>0</v>
      </c>
    </row>
    <row r="88" spans="2:18" x14ac:dyDescent="0.25">
      <c r="B88" s="192">
        <f t="shared" si="28"/>
        <v>80</v>
      </c>
      <c r="C88" s="203" t="s">
        <v>204</v>
      </c>
      <c r="D88" s="194" t="s">
        <v>11</v>
      </c>
      <c r="E88" s="195">
        <v>140</v>
      </c>
      <c r="F88" s="204"/>
      <c r="G88" s="196">
        <f>COTIZACION_1!$E94</f>
        <v>1.21</v>
      </c>
      <c r="H88" s="197">
        <f t="shared" si="19"/>
        <v>169.4</v>
      </c>
      <c r="I88" s="198">
        <f t="shared" si="20"/>
        <v>0</v>
      </c>
      <c r="J88" s="196">
        <f>COTIZACION_2!$E94</f>
        <v>1.34</v>
      </c>
      <c r="K88" s="197">
        <f t="shared" si="21"/>
        <v>187.60000000000002</v>
      </c>
      <c r="L88" s="198">
        <f t="shared" si="22"/>
        <v>0</v>
      </c>
      <c r="M88" s="196">
        <f>COTIZACION_3!$E94</f>
        <v>1.35</v>
      </c>
      <c r="N88" s="197">
        <f t="shared" si="23"/>
        <v>189</v>
      </c>
      <c r="O88" s="198">
        <f t="shared" si="24"/>
        <v>0</v>
      </c>
      <c r="P88" s="196">
        <f t="shared" si="25"/>
        <v>1.3</v>
      </c>
      <c r="Q88" s="197">
        <f t="shared" si="26"/>
        <v>182</v>
      </c>
      <c r="R88" s="198">
        <f t="shared" si="27"/>
        <v>0</v>
      </c>
    </row>
    <row r="89" spans="2:18" ht="25.5" x14ac:dyDescent="0.25">
      <c r="B89" s="192">
        <f t="shared" si="28"/>
        <v>81</v>
      </c>
      <c r="C89" s="201" t="s">
        <v>205</v>
      </c>
      <c r="D89" s="194" t="s">
        <v>11</v>
      </c>
      <c r="E89" s="195">
        <v>70</v>
      </c>
      <c r="F89" s="204"/>
      <c r="G89" s="196">
        <f>COTIZACION_1!$E95</f>
        <v>0.39</v>
      </c>
      <c r="H89" s="197">
        <f t="shared" si="19"/>
        <v>27.3</v>
      </c>
      <c r="I89" s="198">
        <f t="shared" si="20"/>
        <v>0</v>
      </c>
      <c r="J89" s="196">
        <f>COTIZACION_2!$E95</f>
        <v>0.38</v>
      </c>
      <c r="K89" s="197">
        <f t="shared" si="21"/>
        <v>26.6</v>
      </c>
      <c r="L89" s="198">
        <f t="shared" si="22"/>
        <v>0</v>
      </c>
      <c r="M89" s="196">
        <f>COTIZACION_3!$E95</f>
        <v>0.37</v>
      </c>
      <c r="N89" s="197">
        <f t="shared" si="23"/>
        <v>25.9</v>
      </c>
      <c r="O89" s="198">
        <f t="shared" si="24"/>
        <v>0</v>
      </c>
      <c r="P89" s="196">
        <f t="shared" si="25"/>
        <v>0.38</v>
      </c>
      <c r="Q89" s="197">
        <f t="shared" si="26"/>
        <v>26.6</v>
      </c>
      <c r="R89" s="198">
        <f t="shared" si="27"/>
        <v>0</v>
      </c>
    </row>
    <row r="90" spans="2:18" ht="25.5" x14ac:dyDescent="0.25">
      <c r="B90" s="192">
        <f t="shared" si="28"/>
        <v>82</v>
      </c>
      <c r="C90" s="201" t="s">
        <v>206</v>
      </c>
      <c r="D90" s="194" t="s">
        <v>11</v>
      </c>
      <c r="E90" s="195">
        <v>70</v>
      </c>
      <c r="F90" s="204"/>
      <c r="G90" s="196">
        <f>COTIZACION_1!$E96</f>
        <v>0.55000000000000004</v>
      </c>
      <c r="H90" s="197">
        <f t="shared" si="19"/>
        <v>38.5</v>
      </c>
      <c r="I90" s="198">
        <f t="shared" si="20"/>
        <v>0</v>
      </c>
      <c r="J90" s="196">
        <f>COTIZACION_2!$E96</f>
        <v>0.51</v>
      </c>
      <c r="K90" s="197">
        <f t="shared" si="21"/>
        <v>35.700000000000003</v>
      </c>
      <c r="L90" s="198">
        <f t="shared" si="22"/>
        <v>0</v>
      </c>
      <c r="M90" s="196">
        <f>COTIZACION_3!$E96</f>
        <v>0.48</v>
      </c>
      <c r="N90" s="197">
        <f t="shared" si="23"/>
        <v>33.6</v>
      </c>
      <c r="O90" s="198">
        <f t="shared" si="24"/>
        <v>0</v>
      </c>
      <c r="P90" s="196">
        <f t="shared" si="25"/>
        <v>0.51</v>
      </c>
      <c r="Q90" s="197">
        <f t="shared" si="26"/>
        <v>35.700000000000003</v>
      </c>
      <c r="R90" s="198">
        <f t="shared" si="27"/>
        <v>0</v>
      </c>
    </row>
    <row r="91" spans="2:18" ht="51" x14ac:dyDescent="0.25">
      <c r="B91" s="192">
        <f t="shared" si="28"/>
        <v>83</v>
      </c>
      <c r="C91" s="199" t="s">
        <v>182</v>
      </c>
      <c r="D91" s="194" t="s">
        <v>11</v>
      </c>
      <c r="E91" s="195">
        <v>296</v>
      </c>
      <c r="F91" s="204"/>
      <c r="G91" s="196">
        <f>COTIZACION_1!$E97</f>
        <v>2.08</v>
      </c>
      <c r="H91" s="197">
        <f t="shared" si="19"/>
        <v>615.68000000000006</v>
      </c>
      <c r="I91" s="198">
        <f t="shared" si="20"/>
        <v>0</v>
      </c>
      <c r="J91" s="196">
        <f>COTIZACION_2!$E97</f>
        <v>1.89</v>
      </c>
      <c r="K91" s="197">
        <f t="shared" si="21"/>
        <v>559.43999999999994</v>
      </c>
      <c r="L91" s="198">
        <f t="shared" si="22"/>
        <v>0</v>
      </c>
      <c r="M91" s="196">
        <f>COTIZACION_3!$E97</f>
        <v>2.4500000000000002</v>
      </c>
      <c r="N91" s="197">
        <f t="shared" si="23"/>
        <v>725.2</v>
      </c>
      <c r="O91" s="198">
        <f t="shared" si="24"/>
        <v>0</v>
      </c>
      <c r="P91" s="196">
        <f t="shared" si="25"/>
        <v>2.14</v>
      </c>
      <c r="Q91" s="197">
        <f t="shared" si="26"/>
        <v>633.44000000000005</v>
      </c>
      <c r="R91" s="198">
        <f t="shared" si="27"/>
        <v>0</v>
      </c>
    </row>
    <row r="92" spans="2:18" ht="25.5" x14ac:dyDescent="0.25">
      <c r="B92" s="192">
        <f t="shared" si="28"/>
        <v>84</v>
      </c>
      <c r="C92" s="201" t="s">
        <v>81</v>
      </c>
      <c r="D92" s="194" t="s">
        <v>11</v>
      </c>
      <c r="E92" s="195">
        <v>160</v>
      </c>
      <c r="F92" s="204"/>
      <c r="G92" s="196">
        <f>COTIZACION_1!$E98</f>
        <v>2.08</v>
      </c>
      <c r="H92" s="197">
        <f t="shared" si="19"/>
        <v>332.8</v>
      </c>
      <c r="I92" s="198">
        <f t="shared" si="20"/>
        <v>0</v>
      </c>
      <c r="J92" s="196">
        <f>COTIZACION_2!$E98</f>
        <v>1.93</v>
      </c>
      <c r="K92" s="197">
        <f t="shared" si="21"/>
        <v>308.8</v>
      </c>
      <c r="L92" s="198">
        <f t="shared" si="22"/>
        <v>0</v>
      </c>
      <c r="M92" s="196">
        <f>COTIZACION_3!$E98</f>
        <v>2.67</v>
      </c>
      <c r="N92" s="197">
        <f t="shared" si="23"/>
        <v>427.2</v>
      </c>
      <c r="O92" s="198">
        <f t="shared" si="24"/>
        <v>0</v>
      </c>
      <c r="P92" s="196">
        <f t="shared" si="25"/>
        <v>2.23</v>
      </c>
      <c r="Q92" s="197">
        <f t="shared" si="26"/>
        <v>356.8</v>
      </c>
      <c r="R92" s="198">
        <f t="shared" si="27"/>
        <v>0</v>
      </c>
    </row>
    <row r="93" spans="2:18" x14ac:dyDescent="0.25">
      <c r="B93" s="192">
        <f t="shared" si="28"/>
        <v>85</v>
      </c>
      <c r="C93" s="205" t="s">
        <v>82</v>
      </c>
      <c r="D93" s="194" t="s">
        <v>11</v>
      </c>
      <c r="E93" s="195">
        <v>160</v>
      </c>
      <c r="F93" s="204"/>
      <c r="G93" s="196">
        <f>COTIZACION_1!$E99</f>
        <v>0.48</v>
      </c>
      <c r="H93" s="197">
        <f t="shared" si="19"/>
        <v>76.8</v>
      </c>
      <c r="I93" s="198">
        <f t="shared" si="20"/>
        <v>0</v>
      </c>
      <c r="J93" s="196">
        <f>COTIZACION_2!$E99</f>
        <v>0.44</v>
      </c>
      <c r="K93" s="197">
        <f t="shared" si="21"/>
        <v>70.400000000000006</v>
      </c>
      <c r="L93" s="198">
        <f t="shared" si="22"/>
        <v>0</v>
      </c>
      <c r="M93" s="196">
        <f>COTIZACION_3!$E99</f>
        <v>0.61</v>
      </c>
      <c r="N93" s="197">
        <f t="shared" si="23"/>
        <v>97.6</v>
      </c>
      <c r="O93" s="198">
        <f t="shared" si="24"/>
        <v>0</v>
      </c>
      <c r="P93" s="196">
        <f t="shared" si="25"/>
        <v>0.51</v>
      </c>
      <c r="Q93" s="197">
        <f t="shared" si="26"/>
        <v>81.599999999999994</v>
      </c>
      <c r="R93" s="198">
        <f t="shared" si="27"/>
        <v>0</v>
      </c>
    </row>
    <row r="94" spans="2:18" ht="38.25" x14ac:dyDescent="0.25">
      <c r="B94" s="192">
        <f t="shared" si="28"/>
        <v>86</v>
      </c>
      <c r="C94" s="203" t="s">
        <v>83</v>
      </c>
      <c r="D94" s="194" t="s">
        <v>47</v>
      </c>
      <c r="E94" s="204">
        <v>4409.3</v>
      </c>
      <c r="F94" s="204"/>
      <c r="G94" s="196">
        <f>COTIZACION_1!$E100</f>
        <v>1.46</v>
      </c>
      <c r="H94" s="197">
        <f t="shared" si="19"/>
        <v>6437.5780000000004</v>
      </c>
      <c r="I94" s="198">
        <f t="shared" si="20"/>
        <v>0</v>
      </c>
      <c r="J94" s="196">
        <f>COTIZACION_2!$E100</f>
        <v>1.7</v>
      </c>
      <c r="K94" s="197">
        <f t="shared" si="21"/>
        <v>7495.81</v>
      </c>
      <c r="L94" s="198">
        <f t="shared" si="22"/>
        <v>0</v>
      </c>
      <c r="M94" s="196">
        <f>COTIZACION_3!$E100</f>
        <v>1.6</v>
      </c>
      <c r="N94" s="197">
        <f t="shared" si="23"/>
        <v>7054.880000000001</v>
      </c>
      <c r="O94" s="198">
        <f t="shared" si="24"/>
        <v>0</v>
      </c>
      <c r="P94" s="196">
        <f t="shared" si="25"/>
        <v>1.59</v>
      </c>
      <c r="Q94" s="197">
        <f t="shared" si="26"/>
        <v>7010.7870000000003</v>
      </c>
      <c r="R94" s="198">
        <f t="shared" si="27"/>
        <v>0</v>
      </c>
    </row>
    <row r="95" spans="2:18" ht="38.25" x14ac:dyDescent="0.25">
      <c r="B95" s="192">
        <f t="shared" si="28"/>
        <v>87</v>
      </c>
      <c r="C95" s="199" t="s">
        <v>84</v>
      </c>
      <c r="D95" s="194" t="s">
        <v>11</v>
      </c>
      <c r="E95" s="195">
        <v>80</v>
      </c>
      <c r="F95" s="204"/>
      <c r="G95" s="196">
        <f>COTIZACION_1!$E101</f>
        <v>22.25</v>
      </c>
      <c r="H95" s="197">
        <f t="shared" si="19"/>
        <v>1780</v>
      </c>
      <c r="I95" s="198">
        <f t="shared" si="20"/>
        <v>0</v>
      </c>
      <c r="J95" s="196">
        <f>COTIZACION_2!$E101</f>
        <v>22.09</v>
      </c>
      <c r="K95" s="197">
        <f t="shared" si="21"/>
        <v>1767.2</v>
      </c>
      <c r="L95" s="198">
        <f t="shared" si="22"/>
        <v>0</v>
      </c>
      <c r="M95" s="196">
        <f>COTIZACION_3!$E101</f>
        <v>19.46</v>
      </c>
      <c r="N95" s="197">
        <f t="shared" si="23"/>
        <v>1556.8000000000002</v>
      </c>
      <c r="O95" s="198">
        <f t="shared" si="24"/>
        <v>0</v>
      </c>
      <c r="P95" s="196">
        <f t="shared" si="25"/>
        <v>21.27</v>
      </c>
      <c r="Q95" s="197">
        <f t="shared" si="26"/>
        <v>1701.6</v>
      </c>
      <c r="R95" s="198">
        <f t="shared" si="27"/>
        <v>0</v>
      </c>
    </row>
    <row r="96" spans="2:18" ht="25.5" x14ac:dyDescent="0.25">
      <c r="B96" s="192">
        <f t="shared" si="28"/>
        <v>88</v>
      </c>
      <c r="C96" s="199" t="s">
        <v>85</v>
      </c>
      <c r="D96" s="194" t="s">
        <v>11</v>
      </c>
      <c r="E96" s="195">
        <v>80</v>
      </c>
      <c r="F96" s="204"/>
      <c r="G96" s="196">
        <f>COTIZACION_1!$E102</f>
        <v>7.31</v>
      </c>
      <c r="H96" s="197">
        <f t="shared" si="19"/>
        <v>584.79999999999995</v>
      </c>
      <c r="I96" s="198">
        <f t="shared" si="20"/>
        <v>0</v>
      </c>
      <c r="J96" s="196">
        <f>COTIZACION_2!$E102</f>
        <v>6.96</v>
      </c>
      <c r="K96" s="197">
        <f t="shared" si="21"/>
        <v>556.79999999999995</v>
      </c>
      <c r="L96" s="198">
        <f t="shared" si="22"/>
        <v>0</v>
      </c>
      <c r="M96" s="196">
        <f>COTIZACION_3!$E102</f>
        <v>8.77</v>
      </c>
      <c r="N96" s="197">
        <f t="shared" si="23"/>
        <v>701.59999999999991</v>
      </c>
      <c r="O96" s="198">
        <f t="shared" si="24"/>
        <v>0</v>
      </c>
      <c r="P96" s="196">
        <f t="shared" si="25"/>
        <v>7.68</v>
      </c>
      <c r="Q96" s="197">
        <f t="shared" si="26"/>
        <v>614.4</v>
      </c>
      <c r="R96" s="198">
        <f t="shared" si="27"/>
        <v>0</v>
      </c>
    </row>
    <row r="97" spans="2:18" x14ac:dyDescent="0.25">
      <c r="B97" s="192">
        <f t="shared" si="28"/>
        <v>89</v>
      </c>
      <c r="C97" s="199" t="s">
        <v>86</v>
      </c>
      <c r="D97" s="194" t="s">
        <v>11</v>
      </c>
      <c r="E97" s="195">
        <v>240</v>
      </c>
      <c r="F97" s="204"/>
      <c r="G97" s="196">
        <f>COTIZACION_1!$E103</f>
        <v>0.03</v>
      </c>
      <c r="H97" s="197">
        <f t="shared" si="19"/>
        <v>7.1999999999999993</v>
      </c>
      <c r="I97" s="198">
        <f t="shared" si="20"/>
        <v>0</v>
      </c>
      <c r="J97" s="196">
        <f>COTIZACION_2!$E103</f>
        <v>0.03</v>
      </c>
      <c r="K97" s="197">
        <f t="shared" si="21"/>
        <v>7.1999999999999993</v>
      </c>
      <c r="L97" s="198">
        <f t="shared" si="22"/>
        <v>0</v>
      </c>
      <c r="M97" s="196">
        <f>COTIZACION_3!$E103</f>
        <v>0.03</v>
      </c>
      <c r="N97" s="197">
        <f t="shared" si="23"/>
        <v>7.1999999999999993</v>
      </c>
      <c r="O97" s="198">
        <f t="shared" si="24"/>
        <v>0</v>
      </c>
      <c r="P97" s="196">
        <f t="shared" si="25"/>
        <v>0.03</v>
      </c>
      <c r="Q97" s="197">
        <f t="shared" si="26"/>
        <v>7.1999999999999993</v>
      </c>
      <c r="R97" s="198">
        <f t="shared" si="27"/>
        <v>0</v>
      </c>
    </row>
    <row r="98" spans="2:18" x14ac:dyDescent="0.25">
      <c r="B98" s="192">
        <f t="shared" si="28"/>
        <v>90</v>
      </c>
      <c r="C98" s="199" t="s">
        <v>87</v>
      </c>
      <c r="D98" s="194" t="s">
        <v>11</v>
      </c>
      <c r="E98" s="195">
        <v>240</v>
      </c>
      <c r="F98" s="204"/>
      <c r="G98" s="196">
        <f>COTIZACION_1!$E104</f>
        <v>0.03</v>
      </c>
      <c r="H98" s="197">
        <f t="shared" si="19"/>
        <v>7.1999999999999993</v>
      </c>
      <c r="I98" s="198">
        <f t="shared" si="20"/>
        <v>0</v>
      </c>
      <c r="J98" s="196">
        <f>COTIZACION_2!$E104</f>
        <v>0.03</v>
      </c>
      <c r="K98" s="197">
        <f t="shared" si="21"/>
        <v>7.1999999999999993</v>
      </c>
      <c r="L98" s="198">
        <f t="shared" si="22"/>
        <v>0</v>
      </c>
      <c r="M98" s="196">
        <f>COTIZACION_3!$E104</f>
        <v>0.03</v>
      </c>
      <c r="N98" s="197">
        <f t="shared" si="23"/>
        <v>7.1999999999999993</v>
      </c>
      <c r="O98" s="198">
        <f t="shared" si="24"/>
        <v>0</v>
      </c>
      <c r="P98" s="196">
        <f t="shared" si="25"/>
        <v>0.03</v>
      </c>
      <c r="Q98" s="197">
        <f t="shared" si="26"/>
        <v>7.1999999999999993</v>
      </c>
      <c r="R98" s="198">
        <f t="shared" si="27"/>
        <v>0</v>
      </c>
    </row>
    <row r="99" spans="2:18" ht="25.5" x14ac:dyDescent="0.25">
      <c r="B99" s="192">
        <f t="shared" si="28"/>
        <v>91</v>
      </c>
      <c r="C99" s="199" t="s">
        <v>88</v>
      </c>
      <c r="D99" s="194" t="s">
        <v>11</v>
      </c>
      <c r="E99" s="195">
        <v>240</v>
      </c>
      <c r="F99" s="204"/>
      <c r="G99" s="196">
        <f>COTIZACION_1!$E105</f>
        <v>0.25</v>
      </c>
      <c r="H99" s="197">
        <f t="shared" si="19"/>
        <v>60</v>
      </c>
      <c r="I99" s="198">
        <f t="shared" si="20"/>
        <v>0</v>
      </c>
      <c r="J99" s="196">
        <f>COTIZACION_2!$E105</f>
        <v>0.28999999999999998</v>
      </c>
      <c r="K99" s="197">
        <f t="shared" si="21"/>
        <v>69.599999999999994</v>
      </c>
      <c r="L99" s="198">
        <f t="shared" si="22"/>
        <v>0</v>
      </c>
      <c r="M99" s="196">
        <f>COTIZACION_3!$E105</f>
        <v>0.28999999999999998</v>
      </c>
      <c r="N99" s="197">
        <f t="shared" si="23"/>
        <v>69.599999999999994</v>
      </c>
      <c r="O99" s="198">
        <f t="shared" si="24"/>
        <v>0</v>
      </c>
      <c r="P99" s="196">
        <f t="shared" si="25"/>
        <v>0.28000000000000003</v>
      </c>
      <c r="Q99" s="197">
        <f t="shared" si="26"/>
        <v>67.2</v>
      </c>
      <c r="R99" s="198">
        <f t="shared" si="27"/>
        <v>0</v>
      </c>
    </row>
    <row r="100" spans="2:18" ht="25.5" x14ac:dyDescent="0.25">
      <c r="B100" s="192">
        <f t="shared" si="28"/>
        <v>92</v>
      </c>
      <c r="C100" s="199" t="s">
        <v>89</v>
      </c>
      <c r="D100" s="194" t="s">
        <v>11</v>
      </c>
      <c r="E100" s="195">
        <v>80</v>
      </c>
      <c r="F100" s="204"/>
      <c r="G100" s="196">
        <f>COTIZACION_1!$E106</f>
        <v>2.73</v>
      </c>
      <c r="H100" s="197">
        <f t="shared" si="19"/>
        <v>218.4</v>
      </c>
      <c r="I100" s="198">
        <f t="shared" si="20"/>
        <v>0</v>
      </c>
      <c r="J100" s="196">
        <f>COTIZACION_2!$E106</f>
        <v>3.48</v>
      </c>
      <c r="K100" s="197">
        <f t="shared" si="21"/>
        <v>278.39999999999998</v>
      </c>
      <c r="L100" s="198">
        <f t="shared" si="22"/>
        <v>0</v>
      </c>
      <c r="M100" s="196">
        <f>COTIZACION_3!$E106</f>
        <v>3.42</v>
      </c>
      <c r="N100" s="197">
        <f t="shared" si="23"/>
        <v>273.60000000000002</v>
      </c>
      <c r="O100" s="198">
        <f t="shared" si="24"/>
        <v>0</v>
      </c>
      <c r="P100" s="196">
        <f t="shared" si="25"/>
        <v>3.21</v>
      </c>
      <c r="Q100" s="197">
        <f t="shared" si="26"/>
        <v>256.8</v>
      </c>
      <c r="R100" s="198">
        <f t="shared" si="27"/>
        <v>0</v>
      </c>
    </row>
    <row r="101" spans="2:18" x14ac:dyDescent="0.25">
      <c r="B101" s="192">
        <f t="shared" si="28"/>
        <v>93</v>
      </c>
      <c r="C101" s="199" t="s">
        <v>90</v>
      </c>
      <c r="D101" s="194" t="s">
        <v>11</v>
      </c>
      <c r="E101" s="195">
        <v>80</v>
      </c>
      <c r="F101" s="204"/>
      <c r="G101" s="196">
        <f>COTIZACION_1!$E107</f>
        <v>0.18</v>
      </c>
      <c r="H101" s="197">
        <f t="shared" si="19"/>
        <v>14.399999999999999</v>
      </c>
      <c r="I101" s="198">
        <f t="shared" si="20"/>
        <v>0</v>
      </c>
      <c r="J101" s="196">
        <f>COTIZACION_2!$E107</f>
        <v>0.19</v>
      </c>
      <c r="K101" s="197">
        <f t="shared" si="21"/>
        <v>15.2</v>
      </c>
      <c r="L101" s="198">
        <f t="shared" si="22"/>
        <v>0</v>
      </c>
      <c r="M101" s="196">
        <f>COTIZACION_3!$E107</f>
        <v>0.14000000000000001</v>
      </c>
      <c r="N101" s="197">
        <f t="shared" si="23"/>
        <v>11.200000000000001</v>
      </c>
      <c r="O101" s="198">
        <f t="shared" si="24"/>
        <v>0</v>
      </c>
      <c r="P101" s="196">
        <f t="shared" si="25"/>
        <v>0.17</v>
      </c>
      <c r="Q101" s="197">
        <f t="shared" si="26"/>
        <v>13.600000000000001</v>
      </c>
      <c r="R101" s="198">
        <f t="shared" si="27"/>
        <v>0</v>
      </c>
    </row>
    <row r="102" spans="2:18" x14ac:dyDescent="0.25">
      <c r="B102" s="192">
        <f t="shared" si="28"/>
        <v>94</v>
      </c>
      <c r="C102" s="207" t="s">
        <v>91</v>
      </c>
      <c r="D102" s="194" t="s">
        <v>11</v>
      </c>
      <c r="E102" s="195">
        <v>160</v>
      </c>
      <c r="F102" s="204"/>
      <c r="G102" s="196">
        <f>COTIZACION_1!$E108</f>
        <v>0.19</v>
      </c>
      <c r="H102" s="197">
        <f t="shared" si="19"/>
        <v>30.4</v>
      </c>
      <c r="I102" s="198">
        <f t="shared" si="20"/>
        <v>0</v>
      </c>
      <c r="J102" s="196">
        <f>COTIZACION_2!$E108</f>
        <v>0.18</v>
      </c>
      <c r="K102" s="197">
        <f t="shared" si="21"/>
        <v>28.799999999999997</v>
      </c>
      <c r="L102" s="198">
        <f t="shared" si="22"/>
        <v>0</v>
      </c>
      <c r="M102" s="196">
        <f>COTIZACION_3!$E108</f>
        <v>0.13</v>
      </c>
      <c r="N102" s="197">
        <f t="shared" si="23"/>
        <v>20.8</v>
      </c>
      <c r="O102" s="198">
        <f t="shared" si="24"/>
        <v>0</v>
      </c>
      <c r="P102" s="196">
        <f t="shared" si="25"/>
        <v>0.17</v>
      </c>
      <c r="Q102" s="197">
        <f t="shared" si="26"/>
        <v>27.200000000000003</v>
      </c>
      <c r="R102" s="198">
        <f t="shared" si="27"/>
        <v>0</v>
      </c>
    </row>
    <row r="103" spans="2:18" ht="38.25" x14ac:dyDescent="0.25">
      <c r="B103" s="192">
        <f t="shared" si="28"/>
        <v>95</v>
      </c>
      <c r="C103" s="193" t="s">
        <v>207</v>
      </c>
      <c r="D103" s="194" t="s">
        <v>11</v>
      </c>
      <c r="E103" s="195">
        <v>80</v>
      </c>
      <c r="F103" s="204"/>
      <c r="G103" s="196">
        <f>COTIZACION_1!$E109</f>
        <v>41.83</v>
      </c>
      <c r="H103" s="197">
        <f t="shared" si="19"/>
        <v>3346.3999999999996</v>
      </c>
      <c r="I103" s="198">
        <f t="shared" si="20"/>
        <v>0</v>
      </c>
      <c r="J103" s="196">
        <f>COTIZACION_2!$E109</f>
        <v>42.54</v>
      </c>
      <c r="K103" s="197">
        <f t="shared" si="21"/>
        <v>3403.2</v>
      </c>
      <c r="L103" s="198">
        <f t="shared" si="22"/>
        <v>0</v>
      </c>
      <c r="M103" s="196">
        <f>COTIZACION_3!$E109</f>
        <v>36.619999999999997</v>
      </c>
      <c r="N103" s="197">
        <f t="shared" si="23"/>
        <v>2929.6</v>
      </c>
      <c r="O103" s="198">
        <f t="shared" si="24"/>
        <v>0</v>
      </c>
      <c r="P103" s="196">
        <f t="shared" si="25"/>
        <v>40.33</v>
      </c>
      <c r="Q103" s="197">
        <f t="shared" si="26"/>
        <v>3226.3999999999996</v>
      </c>
      <c r="R103" s="198">
        <f t="shared" si="27"/>
        <v>0</v>
      </c>
    </row>
    <row r="104" spans="2:18" ht="38.25" x14ac:dyDescent="0.25">
      <c r="B104" s="192">
        <f t="shared" si="28"/>
        <v>96</v>
      </c>
      <c r="C104" s="193" t="s">
        <v>208</v>
      </c>
      <c r="D104" s="194" t="s">
        <v>11</v>
      </c>
      <c r="E104" s="195">
        <v>80</v>
      </c>
      <c r="F104" s="204"/>
      <c r="G104" s="196">
        <f>COTIZACION_1!$E110</f>
        <v>32.479999999999997</v>
      </c>
      <c r="H104" s="197">
        <f t="shared" si="19"/>
        <v>2598.3999999999996</v>
      </c>
      <c r="I104" s="198">
        <f t="shared" si="20"/>
        <v>0</v>
      </c>
      <c r="J104" s="196">
        <f>COTIZACION_2!$E110</f>
        <v>38.36</v>
      </c>
      <c r="K104" s="197">
        <f t="shared" si="21"/>
        <v>3068.8</v>
      </c>
      <c r="L104" s="198">
        <f t="shared" si="22"/>
        <v>0</v>
      </c>
      <c r="M104" s="196">
        <f>COTIZACION_3!$E110</f>
        <v>37.61</v>
      </c>
      <c r="N104" s="197">
        <f t="shared" si="23"/>
        <v>3008.8</v>
      </c>
      <c r="O104" s="198">
        <f t="shared" si="24"/>
        <v>0</v>
      </c>
      <c r="P104" s="196">
        <f t="shared" si="25"/>
        <v>36.15</v>
      </c>
      <c r="Q104" s="197">
        <f t="shared" si="26"/>
        <v>2892</v>
      </c>
      <c r="R104" s="198">
        <f t="shared" si="27"/>
        <v>0</v>
      </c>
    </row>
    <row r="105" spans="2:18" ht="38.25" x14ac:dyDescent="0.25">
      <c r="B105" s="192">
        <f t="shared" si="28"/>
        <v>97</v>
      </c>
      <c r="C105" s="193" t="s">
        <v>92</v>
      </c>
      <c r="D105" s="194" t="s">
        <v>11</v>
      </c>
      <c r="E105" s="195">
        <v>80</v>
      </c>
      <c r="F105" s="204"/>
      <c r="G105" s="196">
        <f>COTIZACION_1!$E111</f>
        <v>23.52</v>
      </c>
      <c r="H105" s="197">
        <f t="shared" ref="H105" si="29">G105*E105</f>
        <v>1881.6</v>
      </c>
      <c r="I105" s="198">
        <f t="shared" si="20"/>
        <v>0</v>
      </c>
      <c r="J105" s="196">
        <f>COTIZACION_2!$E111</f>
        <v>23.02</v>
      </c>
      <c r="K105" s="197">
        <f t="shared" ref="K105" si="30">J105*$E105</f>
        <v>1841.6</v>
      </c>
      <c r="L105" s="198">
        <f t="shared" si="22"/>
        <v>0</v>
      </c>
      <c r="M105" s="196">
        <f>COTIZACION_3!$E111</f>
        <v>27.71</v>
      </c>
      <c r="N105" s="197">
        <f t="shared" ref="N105" si="31">M105*$E105</f>
        <v>2216.8000000000002</v>
      </c>
      <c r="O105" s="198">
        <f t="shared" si="24"/>
        <v>0</v>
      </c>
      <c r="P105" s="196">
        <f t="shared" si="25"/>
        <v>24.75</v>
      </c>
      <c r="Q105" s="197">
        <f t="shared" si="26"/>
        <v>1980</v>
      </c>
      <c r="R105" s="198">
        <f t="shared" si="27"/>
        <v>0</v>
      </c>
    </row>
    <row r="106" spans="2:18" x14ac:dyDescent="0.25">
      <c r="B106" s="192"/>
      <c r="C106" s="347" t="s">
        <v>93</v>
      </c>
      <c r="D106" s="348"/>
      <c r="E106" s="208"/>
      <c r="F106" s="208"/>
      <c r="G106" s="209"/>
      <c r="H106" s="208">
        <f>SUM(H$9:H$105)</f>
        <v>328962.62800000008</v>
      </c>
      <c r="I106" s="210">
        <f>SUM(I$9:I$105)</f>
        <v>93494.080000000016</v>
      </c>
      <c r="J106" s="209"/>
      <c r="K106" s="208">
        <f>SUM(K$9:K$105)</f>
        <v>343502.45999999996</v>
      </c>
      <c r="L106" s="210">
        <f>SUM(L$9:L$105)</f>
        <v>92518.809999999983</v>
      </c>
      <c r="M106" s="209"/>
      <c r="N106" s="208">
        <f>SUM(N$9:N$105)</f>
        <v>344888.48999999987</v>
      </c>
      <c r="O106" s="210">
        <f>SUM(O$9:O$105)</f>
        <v>87775.629999999976</v>
      </c>
      <c r="P106" s="209"/>
      <c r="Q106" s="208">
        <f>SUM(Q$9:Q$105)</f>
        <v>339394.77700000006</v>
      </c>
      <c r="R106" s="210">
        <f>SUM(R$9:R$105)</f>
        <v>91287.84</v>
      </c>
    </row>
    <row r="107" spans="2:18" x14ac:dyDescent="0.25">
      <c r="C107" s="184"/>
      <c r="D107" s="211"/>
      <c r="E107" s="211"/>
      <c r="F107" s="211"/>
      <c r="G107" s="211"/>
      <c r="H107" s="211"/>
      <c r="J107" s="211"/>
      <c r="K107" s="211"/>
      <c r="M107" s="211"/>
      <c r="N107" s="211"/>
      <c r="P107" s="211"/>
      <c r="Q107" s="211"/>
    </row>
    <row r="108" spans="2:18" x14ac:dyDescent="0.25">
      <c r="B108" s="212" t="s">
        <v>94</v>
      </c>
      <c r="C108" s="213" t="s">
        <v>95</v>
      </c>
      <c r="D108" s="214"/>
      <c r="E108" s="215"/>
      <c r="F108" s="215"/>
      <c r="G108" s="215"/>
      <c r="H108" s="215"/>
      <c r="I108" s="216"/>
      <c r="J108" s="215"/>
      <c r="K108" s="215"/>
      <c r="L108" s="216"/>
      <c r="M108" s="215"/>
      <c r="N108" s="215"/>
      <c r="O108" s="216"/>
      <c r="P108" s="215"/>
      <c r="Q108" s="215"/>
      <c r="R108" s="216"/>
    </row>
    <row r="109" spans="2:18" ht="25.5" x14ac:dyDescent="0.25">
      <c r="B109" s="192">
        <f>B105+1</f>
        <v>98</v>
      </c>
      <c r="C109" s="217" t="s">
        <v>97</v>
      </c>
      <c r="D109" s="218" t="s">
        <v>96</v>
      </c>
      <c r="E109" s="219"/>
      <c r="F109" s="219">
        <v>0.5</v>
      </c>
      <c r="G109" s="196">
        <f>COTIZACION_1!$E115</f>
        <v>172.12</v>
      </c>
      <c r="H109" s="197">
        <f t="shared" ref="H109:H140" si="32">G109*E109</f>
        <v>0</v>
      </c>
      <c r="I109" s="198">
        <f t="shared" ref="I109:I140" si="33">G109*F109</f>
        <v>86.06</v>
      </c>
      <c r="J109" s="196">
        <f>COTIZACION_2!$E115</f>
        <v>165.36</v>
      </c>
      <c r="K109" s="197">
        <f t="shared" ref="K109:K140" si="34">J109*$E109</f>
        <v>0</v>
      </c>
      <c r="L109" s="198">
        <f t="shared" ref="L109:L140" si="35">J109*$F109</f>
        <v>82.68</v>
      </c>
      <c r="M109" s="196">
        <f>COTIZACION_3!$E115</f>
        <v>115.67</v>
      </c>
      <c r="N109" s="197">
        <f t="shared" ref="N109:N140" si="36">M109*$E109</f>
        <v>0</v>
      </c>
      <c r="O109" s="198">
        <f t="shared" ref="O109:O140" si="37">M109*$F109</f>
        <v>57.835000000000001</v>
      </c>
      <c r="P109" s="196">
        <f t="shared" ref="P109:P140" si="38">ROUND(AVERAGE(G109,J109,M109),2)</f>
        <v>151.05000000000001</v>
      </c>
      <c r="Q109" s="197">
        <f t="shared" ref="Q109:Q140" si="39">$P109*$E109</f>
        <v>0</v>
      </c>
      <c r="R109" s="198">
        <f t="shared" ref="R109:R140" si="40">$P109*$F109</f>
        <v>75.525000000000006</v>
      </c>
    </row>
    <row r="110" spans="2:18" ht="25.5" x14ac:dyDescent="0.25">
      <c r="B110" s="192">
        <f>B109+1</f>
        <v>99</v>
      </c>
      <c r="C110" s="217" t="s">
        <v>98</v>
      </c>
      <c r="D110" s="218" t="s">
        <v>96</v>
      </c>
      <c r="E110" s="219"/>
      <c r="F110" s="219">
        <v>0.5</v>
      </c>
      <c r="G110" s="196">
        <f>COTIZACION_1!$E116</f>
        <v>113.8</v>
      </c>
      <c r="H110" s="197">
        <f t="shared" si="32"/>
        <v>0</v>
      </c>
      <c r="I110" s="198">
        <f t="shared" si="33"/>
        <v>56.9</v>
      </c>
      <c r="J110" s="196">
        <f>COTIZACION_2!$E116</f>
        <v>112.94</v>
      </c>
      <c r="K110" s="197">
        <f t="shared" si="34"/>
        <v>0</v>
      </c>
      <c r="L110" s="198">
        <f t="shared" si="35"/>
        <v>56.47</v>
      </c>
      <c r="M110" s="196">
        <f>COTIZACION_3!$E116</f>
        <v>137.46</v>
      </c>
      <c r="N110" s="197">
        <f t="shared" si="36"/>
        <v>0</v>
      </c>
      <c r="O110" s="198">
        <f t="shared" si="37"/>
        <v>68.73</v>
      </c>
      <c r="P110" s="196">
        <f t="shared" si="38"/>
        <v>121.4</v>
      </c>
      <c r="Q110" s="197">
        <f t="shared" si="39"/>
        <v>0</v>
      </c>
      <c r="R110" s="198">
        <f t="shared" si="40"/>
        <v>60.7</v>
      </c>
    </row>
    <row r="111" spans="2:18" ht="25.5" x14ac:dyDescent="0.25">
      <c r="B111" s="192">
        <f t="shared" ref="B111:B174" si="41">B110+1</f>
        <v>100</v>
      </c>
      <c r="C111" s="217" t="s">
        <v>99</v>
      </c>
      <c r="D111" s="218" t="s">
        <v>96</v>
      </c>
      <c r="E111" s="219"/>
      <c r="F111" s="219">
        <v>0.5</v>
      </c>
      <c r="G111" s="196">
        <f>COTIZACION_1!$E117</f>
        <v>105.9</v>
      </c>
      <c r="H111" s="197">
        <f t="shared" si="32"/>
        <v>0</v>
      </c>
      <c r="I111" s="198">
        <f t="shared" si="33"/>
        <v>52.95</v>
      </c>
      <c r="J111" s="196">
        <f>COTIZACION_2!$E117</f>
        <v>89.77</v>
      </c>
      <c r="K111" s="197">
        <f t="shared" si="34"/>
        <v>0</v>
      </c>
      <c r="L111" s="198">
        <f t="shared" si="35"/>
        <v>44.884999999999998</v>
      </c>
      <c r="M111" s="196">
        <f>COTIZACION_3!$E117</f>
        <v>80.989999999999995</v>
      </c>
      <c r="N111" s="197">
        <f t="shared" si="36"/>
        <v>0</v>
      </c>
      <c r="O111" s="198">
        <f t="shared" si="37"/>
        <v>40.494999999999997</v>
      </c>
      <c r="P111" s="196">
        <f t="shared" si="38"/>
        <v>92.22</v>
      </c>
      <c r="Q111" s="197">
        <f t="shared" si="39"/>
        <v>0</v>
      </c>
      <c r="R111" s="198">
        <f t="shared" si="40"/>
        <v>46.11</v>
      </c>
    </row>
    <row r="112" spans="2:18" ht="25.5" x14ac:dyDescent="0.25">
      <c r="B112" s="192">
        <f t="shared" si="41"/>
        <v>101</v>
      </c>
      <c r="C112" s="217" t="s">
        <v>183</v>
      </c>
      <c r="D112" s="218" t="s">
        <v>96</v>
      </c>
      <c r="E112" s="219"/>
      <c r="F112" s="219">
        <v>0.5</v>
      </c>
      <c r="G112" s="196">
        <f>COTIZACION_1!$E118</f>
        <v>149.16</v>
      </c>
      <c r="H112" s="197">
        <f t="shared" si="32"/>
        <v>0</v>
      </c>
      <c r="I112" s="198">
        <f t="shared" si="33"/>
        <v>74.58</v>
      </c>
      <c r="J112" s="196">
        <f>COTIZACION_2!$E118</f>
        <v>160.13</v>
      </c>
      <c r="K112" s="197">
        <f t="shared" si="34"/>
        <v>0</v>
      </c>
      <c r="L112" s="198">
        <f t="shared" si="35"/>
        <v>80.064999999999998</v>
      </c>
      <c r="M112" s="196">
        <f>COTIZACION_3!$E118</f>
        <v>149.77000000000001</v>
      </c>
      <c r="N112" s="197">
        <f t="shared" si="36"/>
        <v>0</v>
      </c>
      <c r="O112" s="198">
        <f t="shared" si="37"/>
        <v>74.885000000000005</v>
      </c>
      <c r="P112" s="196">
        <f t="shared" si="38"/>
        <v>153.02000000000001</v>
      </c>
      <c r="Q112" s="197">
        <f t="shared" si="39"/>
        <v>0</v>
      </c>
      <c r="R112" s="198">
        <f t="shared" si="40"/>
        <v>76.510000000000005</v>
      </c>
    </row>
    <row r="113" spans="2:18" ht="51" x14ac:dyDescent="0.25">
      <c r="B113" s="192">
        <f t="shared" si="41"/>
        <v>102</v>
      </c>
      <c r="C113" s="217" t="s">
        <v>100</v>
      </c>
      <c r="D113" s="218" t="s">
        <v>96</v>
      </c>
      <c r="E113" s="219"/>
      <c r="F113" s="219">
        <v>0.5</v>
      </c>
      <c r="G113" s="196">
        <f>COTIZACION_1!$E119</f>
        <v>301.69</v>
      </c>
      <c r="H113" s="197">
        <f t="shared" si="32"/>
        <v>0</v>
      </c>
      <c r="I113" s="198">
        <f t="shared" si="33"/>
        <v>150.845</v>
      </c>
      <c r="J113" s="196">
        <f>COTIZACION_2!$E119</f>
        <v>317.73</v>
      </c>
      <c r="K113" s="197">
        <f t="shared" si="34"/>
        <v>0</v>
      </c>
      <c r="L113" s="198">
        <f t="shared" si="35"/>
        <v>158.86500000000001</v>
      </c>
      <c r="M113" s="196">
        <f>COTIZACION_3!$E119</f>
        <v>276.14999999999998</v>
      </c>
      <c r="N113" s="197">
        <f t="shared" si="36"/>
        <v>0</v>
      </c>
      <c r="O113" s="198">
        <f t="shared" si="37"/>
        <v>138.07499999999999</v>
      </c>
      <c r="P113" s="196">
        <f t="shared" si="38"/>
        <v>298.52</v>
      </c>
      <c r="Q113" s="197">
        <f t="shared" si="39"/>
        <v>0</v>
      </c>
      <c r="R113" s="198">
        <f t="shared" si="40"/>
        <v>149.26</v>
      </c>
    </row>
    <row r="114" spans="2:18" ht="51" x14ac:dyDescent="0.25">
      <c r="B114" s="192">
        <f t="shared" si="41"/>
        <v>103</v>
      </c>
      <c r="C114" s="217" t="s">
        <v>101</v>
      </c>
      <c r="D114" s="218" t="s">
        <v>96</v>
      </c>
      <c r="E114" s="219"/>
      <c r="F114" s="219">
        <v>0.5</v>
      </c>
      <c r="G114" s="196">
        <f>COTIZACION_1!$E120</f>
        <v>160.24</v>
      </c>
      <c r="H114" s="197">
        <f t="shared" si="32"/>
        <v>0</v>
      </c>
      <c r="I114" s="198">
        <f t="shared" si="33"/>
        <v>80.12</v>
      </c>
      <c r="J114" s="196">
        <f>COTIZACION_2!$E120</f>
        <v>149.58000000000001</v>
      </c>
      <c r="K114" s="197">
        <f t="shared" si="34"/>
        <v>0</v>
      </c>
      <c r="L114" s="198">
        <f t="shared" si="35"/>
        <v>74.790000000000006</v>
      </c>
      <c r="M114" s="196">
        <f>COTIZACION_3!$E120</f>
        <v>210.23</v>
      </c>
      <c r="N114" s="197">
        <f t="shared" si="36"/>
        <v>0</v>
      </c>
      <c r="O114" s="198">
        <f t="shared" si="37"/>
        <v>105.11499999999999</v>
      </c>
      <c r="P114" s="196">
        <f t="shared" si="38"/>
        <v>173.35</v>
      </c>
      <c r="Q114" s="197">
        <f t="shared" si="39"/>
        <v>0</v>
      </c>
      <c r="R114" s="198">
        <f t="shared" si="40"/>
        <v>86.674999999999997</v>
      </c>
    </row>
    <row r="115" spans="2:18" ht="51" x14ac:dyDescent="0.25">
      <c r="B115" s="192">
        <f t="shared" si="41"/>
        <v>104</v>
      </c>
      <c r="C115" s="217" t="s">
        <v>184</v>
      </c>
      <c r="D115" s="218" t="s">
        <v>96</v>
      </c>
      <c r="E115" s="219">
        <v>18</v>
      </c>
      <c r="F115" s="219">
        <v>3</v>
      </c>
      <c r="G115" s="196">
        <f>COTIZACION_1!$E121</f>
        <v>152.27000000000001</v>
      </c>
      <c r="H115" s="197">
        <f t="shared" si="32"/>
        <v>2740.86</v>
      </c>
      <c r="I115" s="198">
        <f t="shared" si="33"/>
        <v>456.81000000000006</v>
      </c>
      <c r="J115" s="196">
        <f>COTIZACION_2!$E121</f>
        <v>125.69</v>
      </c>
      <c r="K115" s="197">
        <f t="shared" si="34"/>
        <v>2262.42</v>
      </c>
      <c r="L115" s="198">
        <f t="shared" si="35"/>
        <v>377.07</v>
      </c>
      <c r="M115" s="196">
        <f>COTIZACION_3!$E121</f>
        <v>143.12</v>
      </c>
      <c r="N115" s="197">
        <f t="shared" si="36"/>
        <v>2576.16</v>
      </c>
      <c r="O115" s="198">
        <f t="shared" si="37"/>
        <v>429.36</v>
      </c>
      <c r="P115" s="196">
        <f t="shared" si="38"/>
        <v>140.36000000000001</v>
      </c>
      <c r="Q115" s="197">
        <f t="shared" si="39"/>
        <v>2526.4800000000005</v>
      </c>
      <c r="R115" s="198">
        <f t="shared" si="40"/>
        <v>421.08000000000004</v>
      </c>
    </row>
    <row r="116" spans="2:18" ht="51" x14ac:dyDescent="0.25">
      <c r="B116" s="192">
        <f t="shared" si="41"/>
        <v>105</v>
      </c>
      <c r="C116" s="217" t="s">
        <v>185</v>
      </c>
      <c r="D116" s="218" t="s">
        <v>96</v>
      </c>
      <c r="E116" s="219"/>
      <c r="F116" s="219">
        <v>3.5</v>
      </c>
      <c r="G116" s="196">
        <f>COTIZACION_1!$E122</f>
        <v>199.71</v>
      </c>
      <c r="H116" s="197">
        <f t="shared" si="32"/>
        <v>0</v>
      </c>
      <c r="I116" s="198">
        <f t="shared" si="33"/>
        <v>698.98500000000001</v>
      </c>
      <c r="J116" s="196">
        <f>COTIZACION_2!$E122</f>
        <v>229.43</v>
      </c>
      <c r="K116" s="197">
        <f t="shared" si="34"/>
        <v>0</v>
      </c>
      <c r="L116" s="198">
        <f t="shared" si="35"/>
        <v>803.005</v>
      </c>
      <c r="M116" s="196">
        <f>COTIZACION_3!$E122</f>
        <v>199.12</v>
      </c>
      <c r="N116" s="197">
        <f t="shared" si="36"/>
        <v>0</v>
      </c>
      <c r="O116" s="198">
        <f t="shared" si="37"/>
        <v>696.92000000000007</v>
      </c>
      <c r="P116" s="196">
        <f t="shared" si="38"/>
        <v>209.42</v>
      </c>
      <c r="Q116" s="197">
        <f t="shared" si="39"/>
        <v>0</v>
      </c>
      <c r="R116" s="198">
        <f t="shared" si="40"/>
        <v>732.96999999999991</v>
      </c>
    </row>
    <row r="117" spans="2:18" ht="25.5" x14ac:dyDescent="0.25">
      <c r="B117" s="192">
        <f t="shared" si="41"/>
        <v>106</v>
      </c>
      <c r="C117" s="217" t="s">
        <v>187</v>
      </c>
      <c r="D117" s="218" t="s">
        <v>11</v>
      </c>
      <c r="E117" s="220">
        <v>444</v>
      </c>
      <c r="F117" s="220">
        <v>150</v>
      </c>
      <c r="G117" s="196">
        <f>COTIZACION_1!$E123</f>
        <v>19.73</v>
      </c>
      <c r="H117" s="197">
        <f t="shared" si="32"/>
        <v>8760.1200000000008</v>
      </c>
      <c r="I117" s="198">
        <f t="shared" si="33"/>
        <v>2959.5</v>
      </c>
      <c r="J117" s="196">
        <f>COTIZACION_2!$E123</f>
        <v>20.47</v>
      </c>
      <c r="K117" s="197">
        <f t="shared" si="34"/>
        <v>9088.68</v>
      </c>
      <c r="L117" s="198">
        <f t="shared" si="35"/>
        <v>3070.5</v>
      </c>
      <c r="M117" s="196">
        <f>COTIZACION_3!$E123</f>
        <v>14.73</v>
      </c>
      <c r="N117" s="197">
        <f t="shared" si="36"/>
        <v>6540.12</v>
      </c>
      <c r="O117" s="198">
        <f t="shared" si="37"/>
        <v>2209.5</v>
      </c>
      <c r="P117" s="196">
        <f t="shared" si="38"/>
        <v>18.309999999999999</v>
      </c>
      <c r="Q117" s="197">
        <f t="shared" si="39"/>
        <v>8129.6399999999994</v>
      </c>
      <c r="R117" s="198">
        <f t="shared" si="40"/>
        <v>2746.5</v>
      </c>
    </row>
    <row r="118" spans="2:18" ht="25.5" x14ac:dyDescent="0.25">
      <c r="B118" s="192">
        <f t="shared" si="41"/>
        <v>107</v>
      </c>
      <c r="C118" s="217" t="s">
        <v>188</v>
      </c>
      <c r="D118" s="218" t="s">
        <v>11</v>
      </c>
      <c r="E118" s="220"/>
      <c r="F118" s="220">
        <v>1</v>
      </c>
      <c r="G118" s="196">
        <f>COTIZACION_1!$E124</f>
        <v>32</v>
      </c>
      <c r="H118" s="197">
        <f t="shared" si="32"/>
        <v>0</v>
      </c>
      <c r="I118" s="198">
        <f t="shared" si="33"/>
        <v>32</v>
      </c>
      <c r="J118" s="196">
        <f>COTIZACION_2!$E124</f>
        <v>29.13</v>
      </c>
      <c r="K118" s="197">
        <f t="shared" si="34"/>
        <v>0</v>
      </c>
      <c r="L118" s="198">
        <f t="shared" si="35"/>
        <v>29.13</v>
      </c>
      <c r="M118" s="196">
        <f>COTIZACION_3!$E124</f>
        <v>36.25</v>
      </c>
      <c r="N118" s="197">
        <f t="shared" si="36"/>
        <v>0</v>
      </c>
      <c r="O118" s="198">
        <f t="shared" si="37"/>
        <v>36.25</v>
      </c>
      <c r="P118" s="196">
        <f t="shared" si="38"/>
        <v>32.46</v>
      </c>
      <c r="Q118" s="197">
        <f t="shared" si="39"/>
        <v>0</v>
      </c>
      <c r="R118" s="198">
        <f t="shared" si="40"/>
        <v>32.46</v>
      </c>
    </row>
    <row r="119" spans="2:18" ht="25.5" x14ac:dyDescent="0.25">
      <c r="B119" s="192">
        <f t="shared" si="41"/>
        <v>108</v>
      </c>
      <c r="C119" s="217" t="s">
        <v>102</v>
      </c>
      <c r="D119" s="218" t="s">
        <v>11</v>
      </c>
      <c r="E119" s="220"/>
      <c r="F119" s="220">
        <v>1</v>
      </c>
      <c r="G119" s="196">
        <f>COTIZACION_1!$E125</f>
        <v>52.08</v>
      </c>
      <c r="H119" s="197">
        <f t="shared" si="32"/>
        <v>0</v>
      </c>
      <c r="I119" s="198">
        <f t="shared" si="33"/>
        <v>52.08</v>
      </c>
      <c r="J119" s="196">
        <f>COTIZACION_2!$E125</f>
        <v>61.27</v>
      </c>
      <c r="K119" s="197">
        <f t="shared" si="34"/>
        <v>0</v>
      </c>
      <c r="L119" s="198">
        <f t="shared" si="35"/>
        <v>61.27</v>
      </c>
      <c r="M119" s="196">
        <f>COTIZACION_3!$E125</f>
        <v>63.86</v>
      </c>
      <c r="N119" s="197">
        <f t="shared" si="36"/>
        <v>0</v>
      </c>
      <c r="O119" s="198">
        <f t="shared" si="37"/>
        <v>63.86</v>
      </c>
      <c r="P119" s="196">
        <f t="shared" si="38"/>
        <v>59.07</v>
      </c>
      <c r="Q119" s="197">
        <f t="shared" si="39"/>
        <v>0</v>
      </c>
      <c r="R119" s="198">
        <f t="shared" si="40"/>
        <v>59.07</v>
      </c>
    </row>
    <row r="120" spans="2:18" ht="25.5" x14ac:dyDescent="0.25">
      <c r="B120" s="192">
        <f t="shared" si="41"/>
        <v>109</v>
      </c>
      <c r="C120" s="217" t="s">
        <v>103</v>
      </c>
      <c r="D120" s="218" t="s">
        <v>11</v>
      </c>
      <c r="E120" s="220">
        <v>314</v>
      </c>
      <c r="F120" s="220">
        <v>98</v>
      </c>
      <c r="G120" s="196">
        <f>COTIZACION_1!$E126</f>
        <v>34.92</v>
      </c>
      <c r="H120" s="197">
        <f t="shared" si="32"/>
        <v>10964.880000000001</v>
      </c>
      <c r="I120" s="198">
        <f t="shared" si="33"/>
        <v>3422.1600000000003</v>
      </c>
      <c r="J120" s="196">
        <f>COTIZACION_2!$E126</f>
        <v>35.35</v>
      </c>
      <c r="K120" s="197">
        <f t="shared" si="34"/>
        <v>11099.9</v>
      </c>
      <c r="L120" s="198">
        <f t="shared" si="35"/>
        <v>3464.3</v>
      </c>
      <c r="M120" s="196">
        <f>COTIZACION_3!$E126</f>
        <v>31.4</v>
      </c>
      <c r="N120" s="197">
        <f t="shared" si="36"/>
        <v>9859.6</v>
      </c>
      <c r="O120" s="198">
        <f t="shared" si="37"/>
        <v>3077.2</v>
      </c>
      <c r="P120" s="196">
        <f t="shared" si="38"/>
        <v>33.89</v>
      </c>
      <c r="Q120" s="197">
        <f t="shared" si="39"/>
        <v>10641.460000000001</v>
      </c>
      <c r="R120" s="198">
        <f t="shared" si="40"/>
        <v>3321.2200000000003</v>
      </c>
    </row>
    <row r="121" spans="2:18" ht="25.5" x14ac:dyDescent="0.25">
      <c r="B121" s="192">
        <f t="shared" si="41"/>
        <v>110</v>
      </c>
      <c r="C121" s="217" t="s">
        <v>104</v>
      </c>
      <c r="D121" s="218" t="s">
        <v>11</v>
      </c>
      <c r="E121" s="220">
        <v>8</v>
      </c>
      <c r="F121" s="220">
        <v>2</v>
      </c>
      <c r="G121" s="196">
        <f>COTIZACION_1!$E127</f>
        <v>51.5</v>
      </c>
      <c r="H121" s="197">
        <f t="shared" si="32"/>
        <v>412</v>
      </c>
      <c r="I121" s="198">
        <f t="shared" si="33"/>
        <v>103</v>
      </c>
      <c r="J121" s="196">
        <f>COTIZACION_2!$E127</f>
        <v>50.35</v>
      </c>
      <c r="K121" s="197">
        <f t="shared" si="34"/>
        <v>402.8</v>
      </c>
      <c r="L121" s="198">
        <f t="shared" si="35"/>
        <v>100.7</v>
      </c>
      <c r="M121" s="196">
        <f>COTIZACION_3!$E127</f>
        <v>50.91</v>
      </c>
      <c r="N121" s="197">
        <f t="shared" si="36"/>
        <v>407.28</v>
      </c>
      <c r="O121" s="198">
        <f t="shared" si="37"/>
        <v>101.82</v>
      </c>
      <c r="P121" s="196">
        <f t="shared" si="38"/>
        <v>50.92</v>
      </c>
      <c r="Q121" s="197">
        <f t="shared" si="39"/>
        <v>407.36</v>
      </c>
      <c r="R121" s="198">
        <f t="shared" si="40"/>
        <v>101.84</v>
      </c>
    </row>
    <row r="122" spans="2:18" ht="25.5" x14ac:dyDescent="0.25">
      <c r="B122" s="192">
        <f t="shared" si="41"/>
        <v>111</v>
      </c>
      <c r="C122" s="199" t="s">
        <v>105</v>
      </c>
      <c r="D122" s="218" t="s">
        <v>11</v>
      </c>
      <c r="E122" s="220">
        <v>122</v>
      </c>
      <c r="F122" s="220">
        <v>50</v>
      </c>
      <c r="G122" s="196">
        <f>COTIZACION_1!$E128</f>
        <v>8.83</v>
      </c>
      <c r="H122" s="197">
        <f t="shared" si="32"/>
        <v>1077.26</v>
      </c>
      <c r="I122" s="198">
        <f t="shared" si="33"/>
        <v>441.5</v>
      </c>
      <c r="J122" s="196">
        <f>COTIZACION_2!$E128</f>
        <v>8.7200000000000006</v>
      </c>
      <c r="K122" s="197">
        <f t="shared" si="34"/>
        <v>1063.8400000000001</v>
      </c>
      <c r="L122" s="198">
        <f t="shared" si="35"/>
        <v>436.00000000000006</v>
      </c>
      <c r="M122" s="196">
        <f>COTIZACION_3!$E128</f>
        <v>9.84</v>
      </c>
      <c r="N122" s="197">
        <f t="shared" si="36"/>
        <v>1200.48</v>
      </c>
      <c r="O122" s="198">
        <f t="shared" si="37"/>
        <v>492</v>
      </c>
      <c r="P122" s="196">
        <f t="shared" si="38"/>
        <v>9.1300000000000008</v>
      </c>
      <c r="Q122" s="197">
        <f t="shared" si="39"/>
        <v>1113.8600000000001</v>
      </c>
      <c r="R122" s="198">
        <f t="shared" si="40"/>
        <v>456.50000000000006</v>
      </c>
    </row>
    <row r="123" spans="2:18" ht="51" x14ac:dyDescent="0.25">
      <c r="B123" s="192">
        <f t="shared" si="41"/>
        <v>112</v>
      </c>
      <c r="C123" s="221" t="s">
        <v>106</v>
      </c>
      <c r="D123" s="218" t="s">
        <v>11</v>
      </c>
      <c r="E123" s="220">
        <v>10</v>
      </c>
      <c r="F123" s="220">
        <v>1</v>
      </c>
      <c r="G123" s="196">
        <f>COTIZACION_1!$E129</f>
        <v>15.54</v>
      </c>
      <c r="H123" s="197">
        <f t="shared" si="32"/>
        <v>155.39999999999998</v>
      </c>
      <c r="I123" s="198">
        <f t="shared" si="33"/>
        <v>15.54</v>
      </c>
      <c r="J123" s="196">
        <f>COTIZACION_2!$E129</f>
        <v>16.47</v>
      </c>
      <c r="K123" s="197">
        <f t="shared" si="34"/>
        <v>164.7</v>
      </c>
      <c r="L123" s="198">
        <f t="shared" si="35"/>
        <v>16.47</v>
      </c>
      <c r="M123" s="196">
        <f>COTIZACION_3!$E129</f>
        <v>18.75</v>
      </c>
      <c r="N123" s="197">
        <f t="shared" si="36"/>
        <v>187.5</v>
      </c>
      <c r="O123" s="198">
        <f t="shared" si="37"/>
        <v>18.75</v>
      </c>
      <c r="P123" s="196">
        <f t="shared" si="38"/>
        <v>16.920000000000002</v>
      </c>
      <c r="Q123" s="197">
        <f t="shared" si="39"/>
        <v>169.20000000000002</v>
      </c>
      <c r="R123" s="198">
        <f t="shared" si="40"/>
        <v>16.920000000000002</v>
      </c>
    </row>
    <row r="124" spans="2:18" ht="51" x14ac:dyDescent="0.25">
      <c r="B124" s="192">
        <f t="shared" si="41"/>
        <v>113</v>
      </c>
      <c r="C124" s="221" t="s">
        <v>107</v>
      </c>
      <c r="D124" s="218" t="s">
        <v>11</v>
      </c>
      <c r="E124" s="220">
        <v>29</v>
      </c>
      <c r="F124" s="220">
        <v>1</v>
      </c>
      <c r="G124" s="196">
        <f>COTIZACION_1!$E130</f>
        <v>18.899999999999999</v>
      </c>
      <c r="H124" s="197">
        <f t="shared" si="32"/>
        <v>548.09999999999991</v>
      </c>
      <c r="I124" s="198">
        <f t="shared" si="33"/>
        <v>18.899999999999999</v>
      </c>
      <c r="J124" s="196">
        <f>COTIZACION_2!$E130</f>
        <v>18.5</v>
      </c>
      <c r="K124" s="197">
        <f t="shared" si="34"/>
        <v>536.5</v>
      </c>
      <c r="L124" s="198">
        <f t="shared" si="35"/>
        <v>18.5</v>
      </c>
      <c r="M124" s="196">
        <f>COTIZACION_3!$E130</f>
        <v>12.76</v>
      </c>
      <c r="N124" s="197">
        <f t="shared" si="36"/>
        <v>370.04</v>
      </c>
      <c r="O124" s="198">
        <f t="shared" si="37"/>
        <v>12.76</v>
      </c>
      <c r="P124" s="196">
        <f t="shared" si="38"/>
        <v>16.72</v>
      </c>
      <c r="Q124" s="197">
        <f t="shared" si="39"/>
        <v>484.88</v>
      </c>
      <c r="R124" s="198">
        <f t="shared" si="40"/>
        <v>16.72</v>
      </c>
    </row>
    <row r="125" spans="2:18" ht="38.25" x14ac:dyDescent="0.25">
      <c r="B125" s="192">
        <f t="shared" si="41"/>
        <v>114</v>
      </c>
      <c r="C125" s="221" t="s">
        <v>108</v>
      </c>
      <c r="D125" s="218" t="s">
        <v>11</v>
      </c>
      <c r="E125" s="220">
        <v>82</v>
      </c>
      <c r="F125" s="220">
        <v>45</v>
      </c>
      <c r="G125" s="196">
        <f>COTIZACION_1!$E131</f>
        <v>24.5</v>
      </c>
      <c r="H125" s="197">
        <f t="shared" si="32"/>
        <v>2009</v>
      </c>
      <c r="I125" s="198">
        <f t="shared" si="33"/>
        <v>1102.5</v>
      </c>
      <c r="J125" s="196">
        <f>COTIZACION_2!$E131</f>
        <v>22.22</v>
      </c>
      <c r="K125" s="197">
        <f t="shared" si="34"/>
        <v>1822.04</v>
      </c>
      <c r="L125" s="198">
        <f t="shared" si="35"/>
        <v>999.9</v>
      </c>
      <c r="M125" s="196">
        <f>COTIZACION_3!$E131</f>
        <v>19.16</v>
      </c>
      <c r="N125" s="197">
        <f t="shared" si="36"/>
        <v>1571.1200000000001</v>
      </c>
      <c r="O125" s="198">
        <f t="shared" si="37"/>
        <v>862.2</v>
      </c>
      <c r="P125" s="196">
        <f t="shared" si="38"/>
        <v>21.96</v>
      </c>
      <c r="Q125" s="197">
        <f t="shared" si="39"/>
        <v>1800.72</v>
      </c>
      <c r="R125" s="198">
        <f t="shared" si="40"/>
        <v>988.2</v>
      </c>
    </row>
    <row r="126" spans="2:18" ht="51" x14ac:dyDescent="0.25">
      <c r="B126" s="192">
        <f t="shared" si="41"/>
        <v>115</v>
      </c>
      <c r="C126" s="221" t="s">
        <v>109</v>
      </c>
      <c r="D126" s="218" t="s">
        <v>11</v>
      </c>
      <c r="E126" s="220">
        <v>1</v>
      </c>
      <c r="F126" s="220">
        <v>1</v>
      </c>
      <c r="G126" s="196">
        <f>COTIZACION_1!$E132</f>
        <v>17.850000000000001</v>
      </c>
      <c r="H126" s="197">
        <f t="shared" si="32"/>
        <v>17.850000000000001</v>
      </c>
      <c r="I126" s="198">
        <f t="shared" si="33"/>
        <v>17.850000000000001</v>
      </c>
      <c r="J126" s="196">
        <f>COTIZACION_2!$E132</f>
        <v>19.07</v>
      </c>
      <c r="K126" s="197">
        <f t="shared" si="34"/>
        <v>19.07</v>
      </c>
      <c r="L126" s="198">
        <f t="shared" si="35"/>
        <v>19.07</v>
      </c>
      <c r="M126" s="196">
        <f>COTIZACION_3!$E132</f>
        <v>16.850000000000001</v>
      </c>
      <c r="N126" s="197">
        <f t="shared" si="36"/>
        <v>16.850000000000001</v>
      </c>
      <c r="O126" s="198">
        <f t="shared" si="37"/>
        <v>16.850000000000001</v>
      </c>
      <c r="P126" s="196">
        <f t="shared" si="38"/>
        <v>17.920000000000002</v>
      </c>
      <c r="Q126" s="197">
        <f t="shared" si="39"/>
        <v>17.920000000000002</v>
      </c>
      <c r="R126" s="198">
        <f t="shared" si="40"/>
        <v>17.920000000000002</v>
      </c>
    </row>
    <row r="127" spans="2:18" ht="38.25" x14ac:dyDescent="0.25">
      <c r="B127" s="192">
        <f t="shared" si="41"/>
        <v>116</v>
      </c>
      <c r="C127" s="221" t="s">
        <v>110</v>
      </c>
      <c r="D127" s="218" t="s">
        <v>11</v>
      </c>
      <c r="E127" s="220"/>
      <c r="F127" s="220">
        <v>1</v>
      </c>
      <c r="G127" s="196">
        <f>COTIZACION_1!$E133</f>
        <v>19.2</v>
      </c>
      <c r="H127" s="197">
        <f t="shared" si="32"/>
        <v>0</v>
      </c>
      <c r="I127" s="198">
        <f t="shared" si="33"/>
        <v>19.2</v>
      </c>
      <c r="J127" s="196">
        <f>COTIZACION_2!$E133</f>
        <v>23.64</v>
      </c>
      <c r="K127" s="197">
        <f t="shared" si="34"/>
        <v>0</v>
      </c>
      <c r="L127" s="198">
        <f t="shared" si="35"/>
        <v>23.64</v>
      </c>
      <c r="M127" s="196">
        <f>COTIZACION_3!$E133</f>
        <v>20.97</v>
      </c>
      <c r="N127" s="197">
        <f t="shared" si="36"/>
        <v>0</v>
      </c>
      <c r="O127" s="198">
        <f t="shared" si="37"/>
        <v>20.97</v>
      </c>
      <c r="P127" s="196">
        <f t="shared" si="38"/>
        <v>21.27</v>
      </c>
      <c r="Q127" s="197">
        <f t="shared" si="39"/>
        <v>0</v>
      </c>
      <c r="R127" s="198">
        <f t="shared" si="40"/>
        <v>21.27</v>
      </c>
    </row>
    <row r="128" spans="2:18" ht="51" x14ac:dyDescent="0.25">
      <c r="B128" s="192">
        <f t="shared" si="41"/>
        <v>117</v>
      </c>
      <c r="C128" s="221" t="s">
        <v>111</v>
      </c>
      <c r="D128" s="218" t="s">
        <v>11</v>
      </c>
      <c r="E128" s="220"/>
      <c r="F128" s="220">
        <v>1</v>
      </c>
      <c r="G128" s="196">
        <f>COTIZACION_1!$E134</f>
        <v>17.05</v>
      </c>
      <c r="H128" s="197">
        <f t="shared" si="32"/>
        <v>0</v>
      </c>
      <c r="I128" s="198">
        <f t="shared" si="33"/>
        <v>17.05</v>
      </c>
      <c r="J128" s="196">
        <f>COTIZACION_2!$E134</f>
        <v>17.86</v>
      </c>
      <c r="K128" s="197">
        <f t="shared" si="34"/>
        <v>0</v>
      </c>
      <c r="L128" s="198">
        <f t="shared" si="35"/>
        <v>17.86</v>
      </c>
      <c r="M128" s="196">
        <f>COTIZACION_3!$E134</f>
        <v>15.52</v>
      </c>
      <c r="N128" s="197">
        <f t="shared" si="36"/>
        <v>0</v>
      </c>
      <c r="O128" s="198">
        <f t="shared" si="37"/>
        <v>15.52</v>
      </c>
      <c r="P128" s="196">
        <f t="shared" si="38"/>
        <v>16.809999999999999</v>
      </c>
      <c r="Q128" s="197">
        <f t="shared" si="39"/>
        <v>0</v>
      </c>
      <c r="R128" s="198">
        <f t="shared" si="40"/>
        <v>16.809999999999999</v>
      </c>
    </row>
    <row r="129" spans="2:18" ht="51" x14ac:dyDescent="0.25">
      <c r="B129" s="192">
        <f t="shared" si="41"/>
        <v>118</v>
      </c>
      <c r="C129" s="221" t="s">
        <v>112</v>
      </c>
      <c r="D129" s="218" t="s">
        <v>11</v>
      </c>
      <c r="E129" s="220">
        <v>1</v>
      </c>
      <c r="F129" s="220">
        <v>1</v>
      </c>
      <c r="G129" s="196">
        <f>COTIZACION_1!$E135</f>
        <v>14.72</v>
      </c>
      <c r="H129" s="197">
        <f t="shared" si="32"/>
        <v>14.72</v>
      </c>
      <c r="I129" s="198">
        <f t="shared" si="33"/>
        <v>14.72</v>
      </c>
      <c r="J129" s="196">
        <f>COTIZACION_2!$E135</f>
        <v>17.11</v>
      </c>
      <c r="K129" s="197">
        <f t="shared" si="34"/>
        <v>17.11</v>
      </c>
      <c r="L129" s="198">
        <f t="shared" si="35"/>
        <v>17.11</v>
      </c>
      <c r="M129" s="196">
        <f>COTIZACION_3!$E135</f>
        <v>17.579999999999998</v>
      </c>
      <c r="N129" s="197">
        <f t="shared" si="36"/>
        <v>17.579999999999998</v>
      </c>
      <c r="O129" s="198">
        <f t="shared" si="37"/>
        <v>17.579999999999998</v>
      </c>
      <c r="P129" s="196">
        <f t="shared" si="38"/>
        <v>16.47</v>
      </c>
      <c r="Q129" s="197">
        <f t="shared" si="39"/>
        <v>16.47</v>
      </c>
      <c r="R129" s="198">
        <f t="shared" si="40"/>
        <v>16.47</v>
      </c>
    </row>
    <row r="130" spans="2:18" ht="51" x14ac:dyDescent="0.25">
      <c r="B130" s="192">
        <f t="shared" si="41"/>
        <v>119</v>
      </c>
      <c r="C130" s="221" t="s">
        <v>113</v>
      </c>
      <c r="D130" s="218" t="s">
        <v>11</v>
      </c>
      <c r="E130" s="220"/>
      <c r="F130" s="220">
        <v>1</v>
      </c>
      <c r="G130" s="196">
        <f>COTIZACION_1!$E136</f>
        <v>18.059999999999999</v>
      </c>
      <c r="H130" s="197">
        <f t="shared" si="32"/>
        <v>0</v>
      </c>
      <c r="I130" s="198">
        <f t="shared" si="33"/>
        <v>18.059999999999999</v>
      </c>
      <c r="J130" s="196">
        <f>COTIZACION_2!$E136</f>
        <v>18.850000000000001</v>
      </c>
      <c r="K130" s="197">
        <f t="shared" si="34"/>
        <v>0</v>
      </c>
      <c r="L130" s="198">
        <f t="shared" si="35"/>
        <v>18.850000000000001</v>
      </c>
      <c r="M130" s="196">
        <f>COTIZACION_3!$E136</f>
        <v>22.79</v>
      </c>
      <c r="N130" s="197">
        <f t="shared" si="36"/>
        <v>0</v>
      </c>
      <c r="O130" s="198">
        <f t="shared" si="37"/>
        <v>22.79</v>
      </c>
      <c r="P130" s="196">
        <f t="shared" si="38"/>
        <v>19.899999999999999</v>
      </c>
      <c r="Q130" s="197">
        <f t="shared" si="39"/>
        <v>0</v>
      </c>
      <c r="R130" s="198">
        <f t="shared" si="40"/>
        <v>19.899999999999999</v>
      </c>
    </row>
    <row r="131" spans="2:18" ht="25.5" x14ac:dyDescent="0.25">
      <c r="B131" s="192">
        <f t="shared" si="41"/>
        <v>120</v>
      </c>
      <c r="C131" s="199" t="s">
        <v>114</v>
      </c>
      <c r="D131" s="218" t="s">
        <v>11</v>
      </c>
      <c r="E131" s="220">
        <v>157</v>
      </c>
      <c r="F131" s="220">
        <v>85</v>
      </c>
      <c r="G131" s="196">
        <f>COTIZACION_1!$E137</f>
        <v>10.41</v>
      </c>
      <c r="H131" s="197">
        <f t="shared" si="32"/>
        <v>1634.3700000000001</v>
      </c>
      <c r="I131" s="198">
        <f t="shared" si="33"/>
        <v>884.85</v>
      </c>
      <c r="J131" s="196">
        <f>COTIZACION_2!$E137</f>
        <v>9.23</v>
      </c>
      <c r="K131" s="197">
        <f t="shared" si="34"/>
        <v>1449.1100000000001</v>
      </c>
      <c r="L131" s="198">
        <f t="shared" si="35"/>
        <v>784.55000000000007</v>
      </c>
      <c r="M131" s="196">
        <f>COTIZACION_3!$E137</f>
        <v>10.24</v>
      </c>
      <c r="N131" s="197">
        <f t="shared" si="36"/>
        <v>1607.68</v>
      </c>
      <c r="O131" s="198">
        <f t="shared" si="37"/>
        <v>870.4</v>
      </c>
      <c r="P131" s="196">
        <f t="shared" si="38"/>
        <v>9.9600000000000009</v>
      </c>
      <c r="Q131" s="197">
        <f t="shared" si="39"/>
        <v>1563.72</v>
      </c>
      <c r="R131" s="198">
        <f t="shared" si="40"/>
        <v>846.6</v>
      </c>
    </row>
    <row r="132" spans="2:18" ht="25.5" x14ac:dyDescent="0.25">
      <c r="B132" s="192">
        <f t="shared" si="41"/>
        <v>121</v>
      </c>
      <c r="C132" s="199" t="s">
        <v>115</v>
      </c>
      <c r="D132" s="218" t="s">
        <v>11</v>
      </c>
      <c r="E132" s="220">
        <v>20</v>
      </c>
      <c r="F132" s="220">
        <v>22</v>
      </c>
      <c r="G132" s="196">
        <f>COTIZACION_1!$E138</f>
        <v>12.09</v>
      </c>
      <c r="H132" s="197">
        <f t="shared" si="32"/>
        <v>241.8</v>
      </c>
      <c r="I132" s="198">
        <f t="shared" si="33"/>
        <v>265.98</v>
      </c>
      <c r="J132" s="196">
        <f>COTIZACION_2!$E138</f>
        <v>11.94</v>
      </c>
      <c r="K132" s="197">
        <f t="shared" si="34"/>
        <v>238.79999999999998</v>
      </c>
      <c r="L132" s="198">
        <f t="shared" si="35"/>
        <v>262.68</v>
      </c>
      <c r="M132" s="196">
        <f>COTIZACION_3!$E138</f>
        <v>15.09</v>
      </c>
      <c r="N132" s="197">
        <f t="shared" si="36"/>
        <v>301.8</v>
      </c>
      <c r="O132" s="198">
        <f t="shared" si="37"/>
        <v>331.98</v>
      </c>
      <c r="P132" s="196">
        <f t="shared" si="38"/>
        <v>13.04</v>
      </c>
      <c r="Q132" s="197">
        <f t="shared" si="39"/>
        <v>260.79999999999995</v>
      </c>
      <c r="R132" s="198">
        <f t="shared" si="40"/>
        <v>286.88</v>
      </c>
    </row>
    <row r="133" spans="2:18" ht="25.5" x14ac:dyDescent="0.25">
      <c r="B133" s="192">
        <f t="shared" si="41"/>
        <v>122</v>
      </c>
      <c r="C133" s="199" t="s">
        <v>116</v>
      </c>
      <c r="D133" s="218" t="s">
        <v>11</v>
      </c>
      <c r="E133" s="220">
        <v>19</v>
      </c>
      <c r="F133" s="220">
        <v>1</v>
      </c>
      <c r="G133" s="196">
        <f>COTIZACION_1!$E139</f>
        <v>21.86</v>
      </c>
      <c r="H133" s="197">
        <f t="shared" si="32"/>
        <v>415.34</v>
      </c>
      <c r="I133" s="198">
        <f t="shared" si="33"/>
        <v>21.86</v>
      </c>
      <c r="J133" s="196">
        <f>COTIZACION_2!$E139</f>
        <v>18.04</v>
      </c>
      <c r="K133" s="197">
        <f t="shared" si="34"/>
        <v>342.76</v>
      </c>
      <c r="L133" s="198">
        <f t="shared" si="35"/>
        <v>18.04</v>
      </c>
      <c r="M133" s="196">
        <f>COTIZACION_3!$E139</f>
        <v>18.420000000000002</v>
      </c>
      <c r="N133" s="197">
        <f t="shared" si="36"/>
        <v>349.98</v>
      </c>
      <c r="O133" s="198">
        <f t="shared" si="37"/>
        <v>18.420000000000002</v>
      </c>
      <c r="P133" s="196">
        <f t="shared" si="38"/>
        <v>19.440000000000001</v>
      </c>
      <c r="Q133" s="197">
        <f t="shared" si="39"/>
        <v>369.36</v>
      </c>
      <c r="R133" s="198">
        <f t="shared" si="40"/>
        <v>19.440000000000001</v>
      </c>
    </row>
    <row r="134" spans="2:18" ht="51" x14ac:dyDescent="0.25">
      <c r="B134" s="192">
        <f t="shared" si="41"/>
        <v>123</v>
      </c>
      <c r="C134" s="199" t="s">
        <v>117</v>
      </c>
      <c r="D134" s="218" t="s">
        <v>11</v>
      </c>
      <c r="E134" s="220">
        <v>119</v>
      </c>
      <c r="F134" s="220"/>
      <c r="G134" s="196">
        <f>COTIZACION_1!$E140</f>
        <v>26.94</v>
      </c>
      <c r="H134" s="197">
        <f t="shared" si="32"/>
        <v>3205.86</v>
      </c>
      <c r="I134" s="198">
        <f t="shared" si="33"/>
        <v>0</v>
      </c>
      <c r="J134" s="196">
        <f>COTIZACION_2!$E140</f>
        <v>23.22</v>
      </c>
      <c r="K134" s="197">
        <f t="shared" si="34"/>
        <v>2763.18</v>
      </c>
      <c r="L134" s="198">
        <f t="shared" si="35"/>
        <v>0</v>
      </c>
      <c r="M134" s="196">
        <f>COTIZACION_3!$E140</f>
        <v>29.53</v>
      </c>
      <c r="N134" s="197">
        <f t="shared" si="36"/>
        <v>3514.07</v>
      </c>
      <c r="O134" s="198">
        <f t="shared" si="37"/>
        <v>0</v>
      </c>
      <c r="P134" s="196">
        <f t="shared" si="38"/>
        <v>26.56</v>
      </c>
      <c r="Q134" s="197">
        <f t="shared" si="39"/>
        <v>3160.64</v>
      </c>
      <c r="R134" s="198">
        <f t="shared" si="40"/>
        <v>0</v>
      </c>
    </row>
    <row r="135" spans="2:18" ht="51" x14ac:dyDescent="0.25">
      <c r="B135" s="192">
        <f t="shared" si="41"/>
        <v>124</v>
      </c>
      <c r="C135" s="199" t="s">
        <v>118</v>
      </c>
      <c r="D135" s="218" t="s">
        <v>11</v>
      </c>
      <c r="E135" s="220">
        <v>26</v>
      </c>
      <c r="F135" s="220"/>
      <c r="G135" s="196">
        <f>COTIZACION_1!$E141</f>
        <v>37.99</v>
      </c>
      <c r="H135" s="197">
        <f t="shared" si="32"/>
        <v>987.74</v>
      </c>
      <c r="I135" s="198">
        <f t="shared" si="33"/>
        <v>0</v>
      </c>
      <c r="J135" s="196">
        <f>COTIZACION_2!$E141</f>
        <v>34.29</v>
      </c>
      <c r="K135" s="197">
        <f t="shared" si="34"/>
        <v>891.54</v>
      </c>
      <c r="L135" s="198">
        <f t="shared" si="35"/>
        <v>0</v>
      </c>
      <c r="M135" s="196">
        <f>COTIZACION_3!$E141</f>
        <v>30.36</v>
      </c>
      <c r="N135" s="197">
        <f t="shared" si="36"/>
        <v>789.36</v>
      </c>
      <c r="O135" s="198">
        <f t="shared" si="37"/>
        <v>0</v>
      </c>
      <c r="P135" s="196">
        <f t="shared" si="38"/>
        <v>34.21</v>
      </c>
      <c r="Q135" s="197">
        <f t="shared" si="39"/>
        <v>889.46</v>
      </c>
      <c r="R135" s="198">
        <f t="shared" si="40"/>
        <v>0</v>
      </c>
    </row>
    <row r="136" spans="2:18" ht="25.5" x14ac:dyDescent="0.25">
      <c r="B136" s="192">
        <f t="shared" si="41"/>
        <v>125</v>
      </c>
      <c r="C136" s="221" t="s">
        <v>119</v>
      </c>
      <c r="D136" s="218" t="s">
        <v>11</v>
      </c>
      <c r="E136" s="220">
        <v>2</v>
      </c>
      <c r="F136" s="220">
        <v>1</v>
      </c>
      <c r="G136" s="196">
        <f>COTIZACION_1!$E142</f>
        <v>13.98</v>
      </c>
      <c r="H136" s="197">
        <f t="shared" si="32"/>
        <v>27.96</v>
      </c>
      <c r="I136" s="198">
        <f t="shared" si="33"/>
        <v>13.98</v>
      </c>
      <c r="J136" s="196">
        <f>COTIZACION_2!$E142</f>
        <v>14.55</v>
      </c>
      <c r="K136" s="197">
        <f t="shared" si="34"/>
        <v>29.1</v>
      </c>
      <c r="L136" s="198">
        <f t="shared" si="35"/>
        <v>14.55</v>
      </c>
      <c r="M136" s="196">
        <f>COTIZACION_3!$E142</f>
        <v>15.56</v>
      </c>
      <c r="N136" s="197">
        <f t="shared" si="36"/>
        <v>31.12</v>
      </c>
      <c r="O136" s="198">
        <f t="shared" si="37"/>
        <v>15.56</v>
      </c>
      <c r="P136" s="196">
        <f t="shared" si="38"/>
        <v>14.7</v>
      </c>
      <c r="Q136" s="197">
        <f t="shared" si="39"/>
        <v>29.4</v>
      </c>
      <c r="R136" s="198">
        <f t="shared" si="40"/>
        <v>14.7</v>
      </c>
    </row>
    <row r="137" spans="2:18" ht="25.5" x14ac:dyDescent="0.25">
      <c r="B137" s="192">
        <f t="shared" si="41"/>
        <v>126</v>
      </c>
      <c r="C137" s="221" t="s">
        <v>120</v>
      </c>
      <c r="D137" s="218" t="s">
        <v>11</v>
      </c>
      <c r="E137" s="220"/>
      <c r="F137" s="220">
        <v>1</v>
      </c>
      <c r="G137" s="196">
        <f>COTIZACION_1!$E143</f>
        <v>19.05</v>
      </c>
      <c r="H137" s="197">
        <f t="shared" si="32"/>
        <v>0</v>
      </c>
      <c r="I137" s="198">
        <f t="shared" si="33"/>
        <v>19.05</v>
      </c>
      <c r="J137" s="196">
        <f>COTIZACION_2!$E143</f>
        <v>17.29</v>
      </c>
      <c r="K137" s="197">
        <f t="shared" si="34"/>
        <v>0</v>
      </c>
      <c r="L137" s="198">
        <f t="shared" si="35"/>
        <v>17.29</v>
      </c>
      <c r="M137" s="196">
        <f>COTIZACION_3!$E143</f>
        <v>13.43</v>
      </c>
      <c r="N137" s="197">
        <f t="shared" si="36"/>
        <v>0</v>
      </c>
      <c r="O137" s="198">
        <f t="shared" si="37"/>
        <v>13.43</v>
      </c>
      <c r="P137" s="196">
        <f t="shared" si="38"/>
        <v>16.59</v>
      </c>
      <c r="Q137" s="197">
        <f t="shared" si="39"/>
        <v>0</v>
      </c>
      <c r="R137" s="198">
        <f t="shared" si="40"/>
        <v>16.59</v>
      </c>
    </row>
    <row r="138" spans="2:18" ht="25.5" x14ac:dyDescent="0.25">
      <c r="B138" s="192">
        <f t="shared" si="41"/>
        <v>127</v>
      </c>
      <c r="C138" s="221" t="s">
        <v>121</v>
      </c>
      <c r="D138" s="218" t="s">
        <v>11</v>
      </c>
      <c r="E138" s="220">
        <v>16</v>
      </c>
      <c r="F138" s="220">
        <v>8</v>
      </c>
      <c r="G138" s="196">
        <f>COTIZACION_1!$E144</f>
        <v>17.03</v>
      </c>
      <c r="H138" s="197">
        <f t="shared" si="32"/>
        <v>272.48</v>
      </c>
      <c r="I138" s="198">
        <f t="shared" si="33"/>
        <v>136.24</v>
      </c>
      <c r="J138" s="196">
        <f>COTIZACION_2!$E144</f>
        <v>16.97</v>
      </c>
      <c r="K138" s="197">
        <f t="shared" si="34"/>
        <v>271.52</v>
      </c>
      <c r="L138" s="198">
        <f t="shared" si="35"/>
        <v>135.76</v>
      </c>
      <c r="M138" s="196">
        <f>COTIZACION_3!$E144</f>
        <v>25.73</v>
      </c>
      <c r="N138" s="197">
        <f t="shared" si="36"/>
        <v>411.68</v>
      </c>
      <c r="O138" s="198">
        <f t="shared" si="37"/>
        <v>205.84</v>
      </c>
      <c r="P138" s="196">
        <f t="shared" si="38"/>
        <v>19.91</v>
      </c>
      <c r="Q138" s="197">
        <f t="shared" si="39"/>
        <v>318.56</v>
      </c>
      <c r="R138" s="198">
        <f t="shared" si="40"/>
        <v>159.28</v>
      </c>
    </row>
    <row r="139" spans="2:18" ht="25.5" x14ac:dyDescent="0.25">
      <c r="B139" s="192">
        <f t="shared" si="41"/>
        <v>128</v>
      </c>
      <c r="C139" s="221" t="s">
        <v>122</v>
      </c>
      <c r="D139" s="218" t="s">
        <v>11</v>
      </c>
      <c r="E139" s="220"/>
      <c r="F139" s="220">
        <v>1</v>
      </c>
      <c r="G139" s="196">
        <f>COTIZACION_1!$E145</f>
        <v>17.170000000000002</v>
      </c>
      <c r="H139" s="197">
        <f t="shared" si="32"/>
        <v>0</v>
      </c>
      <c r="I139" s="198">
        <f t="shared" si="33"/>
        <v>17.170000000000002</v>
      </c>
      <c r="J139" s="196">
        <f>COTIZACION_2!$E145</f>
        <v>19.670000000000002</v>
      </c>
      <c r="K139" s="197">
        <f t="shared" si="34"/>
        <v>0</v>
      </c>
      <c r="L139" s="198">
        <f t="shared" si="35"/>
        <v>19.670000000000002</v>
      </c>
      <c r="M139" s="196">
        <f>COTIZACION_3!$E145</f>
        <v>20.04</v>
      </c>
      <c r="N139" s="197">
        <f t="shared" si="36"/>
        <v>0</v>
      </c>
      <c r="O139" s="198">
        <f t="shared" si="37"/>
        <v>20.04</v>
      </c>
      <c r="P139" s="196">
        <f t="shared" si="38"/>
        <v>18.96</v>
      </c>
      <c r="Q139" s="197">
        <f t="shared" si="39"/>
        <v>0</v>
      </c>
      <c r="R139" s="198">
        <f t="shared" si="40"/>
        <v>18.96</v>
      </c>
    </row>
    <row r="140" spans="2:18" ht="25.5" x14ac:dyDescent="0.25">
      <c r="B140" s="192">
        <f t="shared" si="41"/>
        <v>129</v>
      </c>
      <c r="C140" s="221" t="s">
        <v>123</v>
      </c>
      <c r="D140" s="218" t="s">
        <v>11</v>
      </c>
      <c r="E140" s="220"/>
      <c r="F140" s="220">
        <v>1</v>
      </c>
      <c r="G140" s="196">
        <f>COTIZACION_1!$E146</f>
        <v>16.399999999999999</v>
      </c>
      <c r="H140" s="197">
        <f t="shared" si="32"/>
        <v>0</v>
      </c>
      <c r="I140" s="198">
        <f t="shared" si="33"/>
        <v>16.399999999999999</v>
      </c>
      <c r="J140" s="196">
        <f>COTIZACION_2!$E146</f>
        <v>17.7</v>
      </c>
      <c r="K140" s="197">
        <f t="shared" si="34"/>
        <v>0</v>
      </c>
      <c r="L140" s="198">
        <f t="shared" si="35"/>
        <v>17.7</v>
      </c>
      <c r="M140" s="196">
        <f>COTIZACION_3!$E146</f>
        <v>22.79</v>
      </c>
      <c r="N140" s="197">
        <f t="shared" si="36"/>
        <v>0</v>
      </c>
      <c r="O140" s="198">
        <f t="shared" si="37"/>
        <v>22.79</v>
      </c>
      <c r="P140" s="196">
        <f t="shared" si="38"/>
        <v>18.96</v>
      </c>
      <c r="Q140" s="197">
        <f t="shared" si="39"/>
        <v>0</v>
      </c>
      <c r="R140" s="198">
        <f t="shared" si="40"/>
        <v>18.96</v>
      </c>
    </row>
    <row r="141" spans="2:18" ht="25.5" x14ac:dyDescent="0.25">
      <c r="B141" s="192">
        <f t="shared" si="41"/>
        <v>130</v>
      </c>
      <c r="C141" s="221" t="s">
        <v>124</v>
      </c>
      <c r="D141" s="218" t="s">
        <v>11</v>
      </c>
      <c r="E141" s="220"/>
      <c r="F141" s="220">
        <v>1</v>
      </c>
      <c r="G141" s="196">
        <f>COTIZACION_1!$E147</f>
        <v>20.89</v>
      </c>
      <c r="H141" s="197">
        <f t="shared" ref="H141:H172" si="42">G141*E141</f>
        <v>0</v>
      </c>
      <c r="I141" s="198">
        <f t="shared" ref="I141:I175" si="43">G141*F141</f>
        <v>20.89</v>
      </c>
      <c r="J141" s="196">
        <f>COTIZACION_2!$E147</f>
        <v>25.91</v>
      </c>
      <c r="K141" s="197">
        <f t="shared" ref="K141:K172" si="44">J141*$E141</f>
        <v>0</v>
      </c>
      <c r="L141" s="198">
        <f t="shared" ref="L141:L175" si="45">J141*$F141</f>
        <v>25.91</v>
      </c>
      <c r="M141" s="196">
        <f>COTIZACION_3!$E147</f>
        <v>22.18</v>
      </c>
      <c r="N141" s="197">
        <f t="shared" ref="N141:N172" si="46">M141*$E141</f>
        <v>0</v>
      </c>
      <c r="O141" s="198">
        <f t="shared" ref="O141:O175" si="47">M141*$F141</f>
        <v>22.18</v>
      </c>
      <c r="P141" s="196">
        <f t="shared" ref="P141:P175" si="48">ROUND(AVERAGE(G141,J141,M141),2)</f>
        <v>22.99</v>
      </c>
      <c r="Q141" s="197">
        <f t="shared" ref="Q141:Q175" si="49">$P141*$E141</f>
        <v>0</v>
      </c>
      <c r="R141" s="198">
        <f t="shared" ref="R141:R175" si="50">$P141*$F141</f>
        <v>22.99</v>
      </c>
    </row>
    <row r="142" spans="2:18" ht="25.5" x14ac:dyDescent="0.25">
      <c r="B142" s="192">
        <f t="shared" si="41"/>
        <v>131</v>
      </c>
      <c r="C142" s="221" t="s">
        <v>125</v>
      </c>
      <c r="D142" s="218" t="s">
        <v>11</v>
      </c>
      <c r="E142" s="220"/>
      <c r="F142" s="220">
        <v>1</v>
      </c>
      <c r="G142" s="196">
        <f>COTIZACION_1!$E148</f>
        <v>34.6</v>
      </c>
      <c r="H142" s="197">
        <f t="shared" si="42"/>
        <v>0</v>
      </c>
      <c r="I142" s="198">
        <f t="shared" si="43"/>
        <v>34.6</v>
      </c>
      <c r="J142" s="196">
        <f>COTIZACION_2!$E148</f>
        <v>30.72</v>
      </c>
      <c r="K142" s="197">
        <f t="shared" si="44"/>
        <v>0</v>
      </c>
      <c r="L142" s="198">
        <f t="shared" si="45"/>
        <v>30.72</v>
      </c>
      <c r="M142" s="196">
        <f>COTIZACION_3!$E148</f>
        <v>39.93</v>
      </c>
      <c r="N142" s="197">
        <f t="shared" si="46"/>
        <v>0</v>
      </c>
      <c r="O142" s="198">
        <f t="shared" si="47"/>
        <v>39.93</v>
      </c>
      <c r="P142" s="196">
        <f t="shared" si="48"/>
        <v>35.08</v>
      </c>
      <c r="Q142" s="197">
        <f t="shared" si="49"/>
        <v>0</v>
      </c>
      <c r="R142" s="198">
        <f t="shared" si="50"/>
        <v>35.08</v>
      </c>
    </row>
    <row r="143" spans="2:18" ht="25.5" x14ac:dyDescent="0.25">
      <c r="B143" s="192">
        <f t="shared" si="41"/>
        <v>132</v>
      </c>
      <c r="C143" s="222" t="s">
        <v>126</v>
      </c>
      <c r="D143" s="218" t="s">
        <v>11</v>
      </c>
      <c r="E143" s="220">
        <v>269</v>
      </c>
      <c r="F143" s="220">
        <v>77</v>
      </c>
      <c r="G143" s="196">
        <f>COTIZACION_1!$E149</f>
        <v>19.829999999999998</v>
      </c>
      <c r="H143" s="197">
        <f t="shared" si="42"/>
        <v>5334.2699999999995</v>
      </c>
      <c r="I143" s="198">
        <f t="shared" si="43"/>
        <v>1526.9099999999999</v>
      </c>
      <c r="J143" s="196">
        <f>COTIZACION_2!$E149</f>
        <v>21.99</v>
      </c>
      <c r="K143" s="197">
        <f t="shared" si="44"/>
        <v>5915.3099999999995</v>
      </c>
      <c r="L143" s="198">
        <f t="shared" si="45"/>
        <v>1693.2299999999998</v>
      </c>
      <c r="M143" s="196">
        <f>COTIZACION_3!$E149</f>
        <v>20.95</v>
      </c>
      <c r="N143" s="197">
        <f t="shared" si="46"/>
        <v>5635.55</v>
      </c>
      <c r="O143" s="198">
        <f t="shared" si="47"/>
        <v>1613.1499999999999</v>
      </c>
      <c r="P143" s="196">
        <f t="shared" si="48"/>
        <v>20.92</v>
      </c>
      <c r="Q143" s="197">
        <f t="shared" si="49"/>
        <v>5627.4800000000005</v>
      </c>
      <c r="R143" s="198">
        <f t="shared" si="50"/>
        <v>1610.8400000000001</v>
      </c>
    </row>
    <row r="144" spans="2:18" ht="25.5" x14ac:dyDescent="0.25">
      <c r="B144" s="192">
        <f t="shared" si="41"/>
        <v>133</v>
      </c>
      <c r="C144" s="222" t="s">
        <v>127</v>
      </c>
      <c r="D144" s="218" t="s">
        <v>11</v>
      </c>
      <c r="E144" s="220">
        <v>12</v>
      </c>
      <c r="F144" s="220">
        <v>17</v>
      </c>
      <c r="G144" s="196">
        <f>COTIZACION_1!$E150</f>
        <v>18.559999999999999</v>
      </c>
      <c r="H144" s="197">
        <f t="shared" si="42"/>
        <v>222.71999999999997</v>
      </c>
      <c r="I144" s="198">
        <f t="shared" si="43"/>
        <v>315.52</v>
      </c>
      <c r="J144" s="196">
        <f>COTIZACION_2!$E150</f>
        <v>21.87</v>
      </c>
      <c r="K144" s="197">
        <f t="shared" si="44"/>
        <v>262.44</v>
      </c>
      <c r="L144" s="198">
        <f t="shared" si="45"/>
        <v>371.79</v>
      </c>
      <c r="M144" s="196">
        <f>COTIZACION_3!$E150</f>
        <v>17.82</v>
      </c>
      <c r="N144" s="197">
        <f t="shared" si="46"/>
        <v>213.84</v>
      </c>
      <c r="O144" s="198">
        <f t="shared" si="47"/>
        <v>302.94</v>
      </c>
      <c r="P144" s="196">
        <f t="shared" si="48"/>
        <v>19.420000000000002</v>
      </c>
      <c r="Q144" s="197">
        <f t="shared" si="49"/>
        <v>233.04000000000002</v>
      </c>
      <c r="R144" s="198">
        <f t="shared" si="50"/>
        <v>330.14000000000004</v>
      </c>
    </row>
    <row r="145" spans="2:18" ht="25.5" x14ac:dyDescent="0.25">
      <c r="B145" s="192">
        <f t="shared" si="41"/>
        <v>134</v>
      </c>
      <c r="C145" s="222" t="s">
        <v>128</v>
      </c>
      <c r="D145" s="218" t="s">
        <v>11</v>
      </c>
      <c r="E145" s="220">
        <v>24</v>
      </c>
      <c r="F145" s="220">
        <v>24</v>
      </c>
      <c r="G145" s="196">
        <f>COTIZACION_1!$E151</f>
        <v>21.33</v>
      </c>
      <c r="H145" s="197">
        <f t="shared" si="42"/>
        <v>511.91999999999996</v>
      </c>
      <c r="I145" s="198">
        <f t="shared" si="43"/>
        <v>511.91999999999996</v>
      </c>
      <c r="J145" s="196">
        <f>COTIZACION_2!$E151</f>
        <v>23.41</v>
      </c>
      <c r="K145" s="197">
        <f t="shared" si="44"/>
        <v>561.84</v>
      </c>
      <c r="L145" s="198">
        <f t="shared" si="45"/>
        <v>561.84</v>
      </c>
      <c r="M145" s="196">
        <f>COTIZACION_3!$E151</f>
        <v>24.74</v>
      </c>
      <c r="N145" s="197">
        <f t="shared" si="46"/>
        <v>593.76</v>
      </c>
      <c r="O145" s="198">
        <f t="shared" si="47"/>
        <v>593.76</v>
      </c>
      <c r="P145" s="196">
        <f t="shared" si="48"/>
        <v>23.16</v>
      </c>
      <c r="Q145" s="197">
        <f t="shared" si="49"/>
        <v>555.84</v>
      </c>
      <c r="R145" s="198">
        <f t="shared" si="50"/>
        <v>555.84</v>
      </c>
    </row>
    <row r="146" spans="2:18" ht="25.5" x14ac:dyDescent="0.25">
      <c r="B146" s="192">
        <f t="shared" si="41"/>
        <v>135</v>
      </c>
      <c r="C146" s="222" t="s">
        <v>129</v>
      </c>
      <c r="D146" s="218" t="s">
        <v>11</v>
      </c>
      <c r="E146" s="220">
        <v>24</v>
      </c>
      <c r="F146" s="220">
        <v>6</v>
      </c>
      <c r="G146" s="196">
        <f>COTIZACION_1!$E152</f>
        <v>31.15</v>
      </c>
      <c r="H146" s="197">
        <f t="shared" si="42"/>
        <v>747.59999999999991</v>
      </c>
      <c r="I146" s="198">
        <f t="shared" si="43"/>
        <v>186.89999999999998</v>
      </c>
      <c r="J146" s="196">
        <f>COTIZACION_2!$E152</f>
        <v>32.4</v>
      </c>
      <c r="K146" s="197">
        <f t="shared" si="44"/>
        <v>777.59999999999991</v>
      </c>
      <c r="L146" s="198">
        <f t="shared" si="45"/>
        <v>194.39999999999998</v>
      </c>
      <c r="M146" s="196">
        <f>COTIZACION_3!$E152</f>
        <v>37.28</v>
      </c>
      <c r="N146" s="197">
        <f t="shared" si="46"/>
        <v>894.72</v>
      </c>
      <c r="O146" s="198">
        <f t="shared" si="47"/>
        <v>223.68</v>
      </c>
      <c r="P146" s="196">
        <f t="shared" si="48"/>
        <v>33.61</v>
      </c>
      <c r="Q146" s="197">
        <f t="shared" si="49"/>
        <v>806.64</v>
      </c>
      <c r="R146" s="198">
        <f t="shared" si="50"/>
        <v>201.66</v>
      </c>
    </row>
    <row r="147" spans="2:18" ht="25.5" x14ac:dyDescent="0.25">
      <c r="B147" s="192">
        <f t="shared" si="41"/>
        <v>136</v>
      </c>
      <c r="C147" s="222" t="s">
        <v>130</v>
      </c>
      <c r="D147" s="218" t="s">
        <v>11</v>
      </c>
      <c r="E147" s="220"/>
      <c r="F147" s="220">
        <v>7</v>
      </c>
      <c r="G147" s="196">
        <f>COTIZACION_1!$E153</f>
        <v>32.840000000000003</v>
      </c>
      <c r="H147" s="197">
        <f t="shared" si="42"/>
        <v>0</v>
      </c>
      <c r="I147" s="198">
        <f t="shared" si="43"/>
        <v>229.88000000000002</v>
      </c>
      <c r="J147" s="196">
        <f>COTIZACION_2!$E153</f>
        <v>33.92</v>
      </c>
      <c r="K147" s="197">
        <f t="shared" si="44"/>
        <v>0</v>
      </c>
      <c r="L147" s="198">
        <f t="shared" si="45"/>
        <v>237.44</v>
      </c>
      <c r="M147" s="196">
        <f>COTIZACION_3!$E153</f>
        <v>22.89</v>
      </c>
      <c r="N147" s="197">
        <f t="shared" si="46"/>
        <v>0</v>
      </c>
      <c r="O147" s="198">
        <f t="shared" si="47"/>
        <v>160.23000000000002</v>
      </c>
      <c r="P147" s="196">
        <f t="shared" si="48"/>
        <v>29.88</v>
      </c>
      <c r="Q147" s="197">
        <f t="shared" si="49"/>
        <v>0</v>
      </c>
      <c r="R147" s="198">
        <f t="shared" si="50"/>
        <v>209.16</v>
      </c>
    </row>
    <row r="148" spans="2:18" ht="25.5" x14ac:dyDescent="0.25">
      <c r="B148" s="192">
        <f t="shared" si="41"/>
        <v>137</v>
      </c>
      <c r="C148" s="222" t="s">
        <v>131</v>
      </c>
      <c r="D148" s="218" t="s">
        <v>11</v>
      </c>
      <c r="E148" s="220"/>
      <c r="F148" s="220">
        <v>2</v>
      </c>
      <c r="G148" s="196">
        <f>COTIZACION_1!$E154</f>
        <v>38.31</v>
      </c>
      <c r="H148" s="197">
        <f t="shared" si="42"/>
        <v>0</v>
      </c>
      <c r="I148" s="198">
        <f t="shared" si="43"/>
        <v>76.62</v>
      </c>
      <c r="J148" s="196">
        <f>COTIZACION_2!$E154</f>
        <v>35.42</v>
      </c>
      <c r="K148" s="197">
        <f t="shared" si="44"/>
        <v>0</v>
      </c>
      <c r="L148" s="198">
        <f t="shared" si="45"/>
        <v>70.84</v>
      </c>
      <c r="M148" s="196">
        <f>COTIZACION_3!$E154</f>
        <v>31.6</v>
      </c>
      <c r="N148" s="197">
        <f t="shared" si="46"/>
        <v>0</v>
      </c>
      <c r="O148" s="198">
        <f t="shared" si="47"/>
        <v>63.2</v>
      </c>
      <c r="P148" s="196">
        <f t="shared" si="48"/>
        <v>35.11</v>
      </c>
      <c r="Q148" s="197">
        <f t="shared" si="49"/>
        <v>0</v>
      </c>
      <c r="R148" s="198">
        <f t="shared" si="50"/>
        <v>70.22</v>
      </c>
    </row>
    <row r="149" spans="2:18" ht="25.5" x14ac:dyDescent="0.25">
      <c r="B149" s="192">
        <f t="shared" si="41"/>
        <v>138</v>
      </c>
      <c r="C149" s="222" t="s">
        <v>132</v>
      </c>
      <c r="D149" s="218" t="s">
        <v>11</v>
      </c>
      <c r="E149" s="220"/>
      <c r="F149" s="220">
        <v>1</v>
      </c>
      <c r="G149" s="196">
        <f>COTIZACION_1!$E155</f>
        <v>38.450000000000003</v>
      </c>
      <c r="H149" s="197">
        <f t="shared" si="42"/>
        <v>0</v>
      </c>
      <c r="I149" s="198">
        <f t="shared" si="43"/>
        <v>38.450000000000003</v>
      </c>
      <c r="J149" s="196">
        <f>COTIZACION_2!$E155</f>
        <v>33.94</v>
      </c>
      <c r="K149" s="197">
        <f t="shared" si="44"/>
        <v>0</v>
      </c>
      <c r="L149" s="198">
        <f t="shared" si="45"/>
        <v>33.94</v>
      </c>
      <c r="M149" s="196">
        <f>COTIZACION_3!$E155</f>
        <v>41.91</v>
      </c>
      <c r="N149" s="197">
        <f t="shared" si="46"/>
        <v>0</v>
      </c>
      <c r="O149" s="198">
        <f t="shared" si="47"/>
        <v>41.91</v>
      </c>
      <c r="P149" s="196">
        <f t="shared" si="48"/>
        <v>38.1</v>
      </c>
      <c r="Q149" s="197">
        <f t="shared" si="49"/>
        <v>0</v>
      </c>
      <c r="R149" s="198">
        <f t="shared" si="50"/>
        <v>38.1</v>
      </c>
    </row>
    <row r="150" spans="2:18" ht="25.5" x14ac:dyDescent="0.25">
      <c r="B150" s="192">
        <f t="shared" si="41"/>
        <v>139</v>
      </c>
      <c r="C150" s="222" t="s">
        <v>133</v>
      </c>
      <c r="D150" s="218" t="s">
        <v>11</v>
      </c>
      <c r="E150" s="220"/>
      <c r="F150" s="220">
        <v>1</v>
      </c>
      <c r="G150" s="196">
        <f>COTIZACION_1!$E156</f>
        <v>42.69</v>
      </c>
      <c r="H150" s="197">
        <f t="shared" si="42"/>
        <v>0</v>
      </c>
      <c r="I150" s="198">
        <f t="shared" si="43"/>
        <v>42.69</v>
      </c>
      <c r="J150" s="196">
        <f>COTIZACION_2!$E156</f>
        <v>36.22</v>
      </c>
      <c r="K150" s="197">
        <f t="shared" si="44"/>
        <v>0</v>
      </c>
      <c r="L150" s="198">
        <f t="shared" si="45"/>
        <v>36.22</v>
      </c>
      <c r="M150" s="196">
        <f>COTIZACION_3!$E156</f>
        <v>39.86</v>
      </c>
      <c r="N150" s="197">
        <f t="shared" si="46"/>
        <v>0</v>
      </c>
      <c r="O150" s="198">
        <f t="shared" si="47"/>
        <v>39.86</v>
      </c>
      <c r="P150" s="196">
        <f t="shared" si="48"/>
        <v>39.590000000000003</v>
      </c>
      <c r="Q150" s="197">
        <f t="shared" si="49"/>
        <v>0</v>
      </c>
      <c r="R150" s="198">
        <f t="shared" si="50"/>
        <v>39.590000000000003</v>
      </c>
    </row>
    <row r="151" spans="2:18" ht="25.5" x14ac:dyDescent="0.25">
      <c r="B151" s="192">
        <f t="shared" si="41"/>
        <v>140</v>
      </c>
      <c r="C151" s="222" t="s">
        <v>134</v>
      </c>
      <c r="D151" s="218" t="s">
        <v>11</v>
      </c>
      <c r="E151" s="220"/>
      <c r="F151" s="220">
        <v>1</v>
      </c>
      <c r="G151" s="196">
        <f>COTIZACION_1!$E157</f>
        <v>18.78</v>
      </c>
      <c r="H151" s="197">
        <f t="shared" si="42"/>
        <v>0</v>
      </c>
      <c r="I151" s="198">
        <f t="shared" si="43"/>
        <v>18.78</v>
      </c>
      <c r="J151" s="196">
        <f>COTIZACION_2!$E157</f>
        <v>20.13</v>
      </c>
      <c r="K151" s="197">
        <f t="shared" si="44"/>
        <v>0</v>
      </c>
      <c r="L151" s="198">
        <f t="shared" si="45"/>
        <v>20.13</v>
      </c>
      <c r="M151" s="196">
        <f>COTIZACION_3!$E157</f>
        <v>21.6</v>
      </c>
      <c r="N151" s="197">
        <f t="shared" si="46"/>
        <v>0</v>
      </c>
      <c r="O151" s="198">
        <f t="shared" si="47"/>
        <v>21.6</v>
      </c>
      <c r="P151" s="196">
        <f t="shared" si="48"/>
        <v>20.170000000000002</v>
      </c>
      <c r="Q151" s="197">
        <f t="shared" si="49"/>
        <v>0</v>
      </c>
      <c r="R151" s="198">
        <f t="shared" si="50"/>
        <v>20.170000000000002</v>
      </c>
    </row>
    <row r="152" spans="2:18" ht="25.5" x14ac:dyDescent="0.25">
      <c r="B152" s="192">
        <f t="shared" si="41"/>
        <v>141</v>
      </c>
      <c r="C152" s="222" t="s">
        <v>135</v>
      </c>
      <c r="D152" s="218" t="s">
        <v>11</v>
      </c>
      <c r="E152" s="220"/>
      <c r="F152" s="220">
        <v>1</v>
      </c>
      <c r="G152" s="196">
        <f>COTIZACION_1!$E158</f>
        <v>22.46</v>
      </c>
      <c r="H152" s="197">
        <f t="shared" si="42"/>
        <v>0</v>
      </c>
      <c r="I152" s="198">
        <f t="shared" si="43"/>
        <v>22.46</v>
      </c>
      <c r="J152" s="196">
        <f>COTIZACION_2!$E158</f>
        <v>22.51</v>
      </c>
      <c r="K152" s="197">
        <f t="shared" si="44"/>
        <v>0</v>
      </c>
      <c r="L152" s="198">
        <f t="shared" si="45"/>
        <v>22.51</v>
      </c>
      <c r="M152" s="196">
        <f>COTIZACION_3!$E158</f>
        <v>15.54</v>
      </c>
      <c r="N152" s="197">
        <f t="shared" si="46"/>
        <v>0</v>
      </c>
      <c r="O152" s="198">
        <f t="shared" si="47"/>
        <v>15.54</v>
      </c>
      <c r="P152" s="196">
        <f t="shared" si="48"/>
        <v>20.170000000000002</v>
      </c>
      <c r="Q152" s="197">
        <f t="shared" si="49"/>
        <v>0</v>
      </c>
      <c r="R152" s="198">
        <f t="shared" si="50"/>
        <v>20.170000000000002</v>
      </c>
    </row>
    <row r="153" spans="2:18" ht="25.5" x14ac:dyDescent="0.25">
      <c r="B153" s="192">
        <f t="shared" si="41"/>
        <v>142</v>
      </c>
      <c r="C153" s="222" t="s">
        <v>136</v>
      </c>
      <c r="D153" s="218" t="s">
        <v>11</v>
      </c>
      <c r="E153" s="220"/>
      <c r="F153" s="220">
        <v>1</v>
      </c>
      <c r="G153" s="196">
        <f>COTIZACION_1!$E159</f>
        <v>17.87</v>
      </c>
      <c r="H153" s="197">
        <f t="shared" si="42"/>
        <v>0</v>
      </c>
      <c r="I153" s="198">
        <f t="shared" si="43"/>
        <v>17.87</v>
      </c>
      <c r="J153" s="196">
        <f>COTIZACION_2!$E159</f>
        <v>21.02</v>
      </c>
      <c r="K153" s="197">
        <f t="shared" si="44"/>
        <v>0</v>
      </c>
      <c r="L153" s="198">
        <f t="shared" si="45"/>
        <v>21.02</v>
      </c>
      <c r="M153" s="196">
        <f>COTIZACION_3!$E159</f>
        <v>23.86</v>
      </c>
      <c r="N153" s="197">
        <f t="shared" si="46"/>
        <v>0</v>
      </c>
      <c r="O153" s="198">
        <f t="shared" si="47"/>
        <v>23.86</v>
      </c>
      <c r="P153" s="196">
        <f t="shared" si="48"/>
        <v>20.92</v>
      </c>
      <c r="Q153" s="197">
        <f t="shared" si="49"/>
        <v>0</v>
      </c>
      <c r="R153" s="198">
        <f t="shared" si="50"/>
        <v>20.92</v>
      </c>
    </row>
    <row r="154" spans="2:18" ht="25.5" x14ac:dyDescent="0.25">
      <c r="B154" s="192">
        <f t="shared" si="41"/>
        <v>143</v>
      </c>
      <c r="C154" s="222" t="s">
        <v>137</v>
      </c>
      <c r="D154" s="218" t="s">
        <v>11</v>
      </c>
      <c r="E154" s="220"/>
      <c r="F154" s="220">
        <v>1</v>
      </c>
      <c r="G154" s="196">
        <f>COTIZACION_1!$E160</f>
        <v>76.22</v>
      </c>
      <c r="H154" s="197">
        <f t="shared" si="42"/>
        <v>0</v>
      </c>
      <c r="I154" s="198">
        <f t="shared" si="43"/>
        <v>76.22</v>
      </c>
      <c r="J154" s="196">
        <f>COTIZACION_2!$E160</f>
        <v>85.13</v>
      </c>
      <c r="K154" s="197">
        <f t="shared" si="44"/>
        <v>0</v>
      </c>
      <c r="L154" s="198">
        <f t="shared" si="45"/>
        <v>85.13</v>
      </c>
      <c r="M154" s="196">
        <f>COTIZACION_3!$E160</f>
        <v>70.84</v>
      </c>
      <c r="N154" s="197">
        <f t="shared" si="46"/>
        <v>0</v>
      </c>
      <c r="O154" s="198">
        <f t="shared" si="47"/>
        <v>70.84</v>
      </c>
      <c r="P154" s="196">
        <f t="shared" si="48"/>
        <v>77.400000000000006</v>
      </c>
      <c r="Q154" s="197">
        <f t="shared" si="49"/>
        <v>0</v>
      </c>
      <c r="R154" s="198">
        <f t="shared" si="50"/>
        <v>77.400000000000006</v>
      </c>
    </row>
    <row r="155" spans="2:18" ht="25.5" x14ac:dyDescent="0.25">
      <c r="B155" s="192">
        <f t="shared" si="41"/>
        <v>144</v>
      </c>
      <c r="C155" s="222" t="s">
        <v>138</v>
      </c>
      <c r="D155" s="218" t="s">
        <v>11</v>
      </c>
      <c r="E155" s="220"/>
      <c r="F155" s="220">
        <v>1</v>
      </c>
      <c r="G155" s="196">
        <f>COTIZACION_1!$E161</f>
        <v>26.11</v>
      </c>
      <c r="H155" s="197">
        <f t="shared" si="42"/>
        <v>0</v>
      </c>
      <c r="I155" s="198">
        <f t="shared" si="43"/>
        <v>26.11</v>
      </c>
      <c r="J155" s="196">
        <f>COTIZACION_2!$E161</f>
        <v>26.09</v>
      </c>
      <c r="K155" s="197">
        <f t="shared" si="44"/>
        <v>0</v>
      </c>
      <c r="L155" s="198">
        <f t="shared" si="45"/>
        <v>26.09</v>
      </c>
      <c r="M155" s="196">
        <f>COTIZACION_3!$E161</f>
        <v>17.29</v>
      </c>
      <c r="N155" s="197">
        <f t="shared" si="46"/>
        <v>0</v>
      </c>
      <c r="O155" s="198">
        <f t="shared" si="47"/>
        <v>17.29</v>
      </c>
      <c r="P155" s="196">
        <f t="shared" si="48"/>
        <v>23.16</v>
      </c>
      <c r="Q155" s="197">
        <f t="shared" si="49"/>
        <v>0</v>
      </c>
      <c r="R155" s="198">
        <f t="shared" si="50"/>
        <v>23.16</v>
      </c>
    </row>
    <row r="156" spans="2:18" ht="25.5" x14ac:dyDescent="0.25">
      <c r="B156" s="192">
        <f t="shared" si="41"/>
        <v>145</v>
      </c>
      <c r="C156" s="222" t="s">
        <v>139</v>
      </c>
      <c r="D156" s="218" t="s">
        <v>11</v>
      </c>
      <c r="E156" s="220">
        <v>4</v>
      </c>
      <c r="F156" s="220">
        <v>1</v>
      </c>
      <c r="G156" s="196">
        <f>COTIZACION_1!$E162</f>
        <v>93.05</v>
      </c>
      <c r="H156" s="197">
        <f t="shared" si="42"/>
        <v>372.2</v>
      </c>
      <c r="I156" s="198">
        <f t="shared" si="43"/>
        <v>93.05</v>
      </c>
      <c r="J156" s="196">
        <f>COTIZACION_2!$E162</f>
        <v>105.22</v>
      </c>
      <c r="K156" s="197">
        <f t="shared" si="44"/>
        <v>420.88</v>
      </c>
      <c r="L156" s="198">
        <f t="shared" si="45"/>
        <v>105.22</v>
      </c>
      <c r="M156" s="196">
        <f>COTIZACION_3!$E162</f>
        <v>107.25</v>
      </c>
      <c r="N156" s="197">
        <f t="shared" si="46"/>
        <v>429</v>
      </c>
      <c r="O156" s="198">
        <f t="shared" si="47"/>
        <v>107.25</v>
      </c>
      <c r="P156" s="196">
        <f t="shared" si="48"/>
        <v>101.84</v>
      </c>
      <c r="Q156" s="197">
        <f t="shared" si="49"/>
        <v>407.36</v>
      </c>
      <c r="R156" s="198">
        <f t="shared" si="50"/>
        <v>101.84</v>
      </c>
    </row>
    <row r="157" spans="2:18" ht="25.5" x14ac:dyDescent="0.25">
      <c r="B157" s="192">
        <f t="shared" si="41"/>
        <v>146</v>
      </c>
      <c r="C157" s="222" t="s">
        <v>140</v>
      </c>
      <c r="D157" s="218" t="s">
        <v>11</v>
      </c>
      <c r="E157" s="220"/>
      <c r="F157" s="220">
        <v>1</v>
      </c>
      <c r="G157" s="196">
        <f>COTIZACION_1!$E163</f>
        <v>31.74</v>
      </c>
      <c r="H157" s="197">
        <f t="shared" si="42"/>
        <v>0</v>
      </c>
      <c r="I157" s="198">
        <f t="shared" si="43"/>
        <v>31.74</v>
      </c>
      <c r="J157" s="196">
        <f>COTIZACION_2!$E163</f>
        <v>28.61</v>
      </c>
      <c r="K157" s="197">
        <f t="shared" si="44"/>
        <v>0</v>
      </c>
      <c r="L157" s="198">
        <f t="shared" si="45"/>
        <v>28.61</v>
      </c>
      <c r="M157" s="196">
        <f>COTIZACION_3!$E163</f>
        <v>33.76</v>
      </c>
      <c r="N157" s="197">
        <f t="shared" si="46"/>
        <v>0</v>
      </c>
      <c r="O157" s="198">
        <f t="shared" si="47"/>
        <v>33.76</v>
      </c>
      <c r="P157" s="196">
        <f t="shared" si="48"/>
        <v>31.37</v>
      </c>
      <c r="Q157" s="197">
        <f t="shared" si="49"/>
        <v>0</v>
      </c>
      <c r="R157" s="198">
        <f t="shared" si="50"/>
        <v>31.37</v>
      </c>
    </row>
    <row r="158" spans="2:18" ht="25.5" x14ac:dyDescent="0.25">
      <c r="B158" s="192">
        <f t="shared" si="41"/>
        <v>147</v>
      </c>
      <c r="C158" s="199" t="s">
        <v>141</v>
      </c>
      <c r="D158" s="218" t="s">
        <v>96</v>
      </c>
      <c r="E158" s="219">
        <v>1</v>
      </c>
      <c r="F158" s="219">
        <v>6.5</v>
      </c>
      <c r="G158" s="196">
        <f>COTIZACION_1!$E164</f>
        <v>324.67</v>
      </c>
      <c r="H158" s="197">
        <f t="shared" si="42"/>
        <v>324.67</v>
      </c>
      <c r="I158" s="198">
        <f t="shared" si="43"/>
        <v>2110.355</v>
      </c>
      <c r="J158" s="196">
        <f>COTIZACION_2!$E164</f>
        <v>391.99</v>
      </c>
      <c r="K158" s="197">
        <f t="shared" si="44"/>
        <v>391.99</v>
      </c>
      <c r="L158" s="198">
        <f t="shared" si="45"/>
        <v>2547.9349999999999</v>
      </c>
      <c r="M158" s="196">
        <f>COTIZACION_3!$E164</f>
        <v>417.85</v>
      </c>
      <c r="N158" s="197">
        <f t="shared" si="46"/>
        <v>417.85</v>
      </c>
      <c r="O158" s="198">
        <f t="shared" si="47"/>
        <v>2716.0250000000001</v>
      </c>
      <c r="P158" s="196">
        <f t="shared" si="48"/>
        <v>378.17</v>
      </c>
      <c r="Q158" s="197">
        <f t="shared" si="49"/>
        <v>378.17</v>
      </c>
      <c r="R158" s="198">
        <f t="shared" si="50"/>
        <v>2458.105</v>
      </c>
    </row>
    <row r="159" spans="2:18" ht="25.5" x14ac:dyDescent="0.25">
      <c r="B159" s="192">
        <f t="shared" si="41"/>
        <v>148</v>
      </c>
      <c r="C159" s="199" t="s">
        <v>142</v>
      </c>
      <c r="D159" s="218" t="s">
        <v>96</v>
      </c>
      <c r="E159" s="219">
        <v>18</v>
      </c>
      <c r="F159" s="219"/>
      <c r="G159" s="196">
        <f>COTIZACION_1!$E165</f>
        <v>345.92</v>
      </c>
      <c r="H159" s="197">
        <f t="shared" si="42"/>
        <v>6226.56</v>
      </c>
      <c r="I159" s="198">
        <f t="shared" si="43"/>
        <v>0</v>
      </c>
      <c r="J159" s="196">
        <f>COTIZACION_2!$E165</f>
        <v>443.89</v>
      </c>
      <c r="K159" s="197">
        <f t="shared" si="44"/>
        <v>7990.0199999999995</v>
      </c>
      <c r="L159" s="198">
        <f t="shared" si="45"/>
        <v>0</v>
      </c>
      <c r="M159" s="196">
        <f>COTIZACION_3!$E165</f>
        <v>411.93</v>
      </c>
      <c r="N159" s="197">
        <f t="shared" si="46"/>
        <v>7414.74</v>
      </c>
      <c r="O159" s="198">
        <f t="shared" si="47"/>
        <v>0</v>
      </c>
      <c r="P159" s="196">
        <f t="shared" si="48"/>
        <v>400.58</v>
      </c>
      <c r="Q159" s="197">
        <f t="shared" si="49"/>
        <v>7210.44</v>
      </c>
      <c r="R159" s="198">
        <f t="shared" si="50"/>
        <v>0</v>
      </c>
    </row>
    <row r="160" spans="2:18" ht="25.5" x14ac:dyDescent="0.25">
      <c r="B160" s="192">
        <f t="shared" si="41"/>
        <v>149</v>
      </c>
      <c r="C160" s="199" t="s">
        <v>143</v>
      </c>
      <c r="D160" s="218" t="s">
        <v>96</v>
      </c>
      <c r="E160" s="219">
        <v>54</v>
      </c>
      <c r="F160" s="219"/>
      <c r="G160" s="196">
        <f>COTIZACION_1!$E166</f>
        <v>439.62</v>
      </c>
      <c r="H160" s="197">
        <f t="shared" si="42"/>
        <v>23739.48</v>
      </c>
      <c r="I160" s="198">
        <f t="shared" si="43"/>
        <v>0</v>
      </c>
      <c r="J160" s="196">
        <f>COTIZACION_2!$E166</f>
        <v>441.04</v>
      </c>
      <c r="K160" s="197">
        <f t="shared" si="44"/>
        <v>23816.16</v>
      </c>
      <c r="L160" s="198">
        <f t="shared" si="45"/>
        <v>0</v>
      </c>
      <c r="M160" s="196">
        <f>COTIZACION_3!$E166</f>
        <v>361.41</v>
      </c>
      <c r="N160" s="197">
        <f t="shared" si="46"/>
        <v>19516.140000000003</v>
      </c>
      <c r="O160" s="198">
        <f t="shared" si="47"/>
        <v>0</v>
      </c>
      <c r="P160" s="196">
        <f t="shared" si="48"/>
        <v>414.02</v>
      </c>
      <c r="Q160" s="197">
        <f t="shared" si="49"/>
        <v>22357.079999999998</v>
      </c>
      <c r="R160" s="198">
        <f t="shared" si="50"/>
        <v>0</v>
      </c>
    </row>
    <row r="161" spans="2:18" ht="25.5" x14ac:dyDescent="0.25">
      <c r="B161" s="192">
        <f t="shared" si="41"/>
        <v>150</v>
      </c>
      <c r="C161" s="199" t="s">
        <v>144</v>
      </c>
      <c r="D161" s="218" t="s">
        <v>96</v>
      </c>
      <c r="E161" s="219"/>
      <c r="F161" s="219">
        <v>19.5</v>
      </c>
      <c r="G161" s="196">
        <f>COTIZACION_1!$E167</f>
        <v>403.94</v>
      </c>
      <c r="H161" s="197">
        <f t="shared" si="42"/>
        <v>0</v>
      </c>
      <c r="I161" s="198">
        <f t="shared" si="43"/>
        <v>7876.83</v>
      </c>
      <c r="J161" s="196">
        <f>COTIZACION_2!$E167</f>
        <v>423.79</v>
      </c>
      <c r="K161" s="197">
        <f t="shared" si="44"/>
        <v>0</v>
      </c>
      <c r="L161" s="198">
        <f t="shared" si="45"/>
        <v>8263.9050000000007</v>
      </c>
      <c r="M161" s="196">
        <f>COTIZACION_3!$E167</f>
        <v>473.58</v>
      </c>
      <c r="N161" s="197">
        <f t="shared" si="46"/>
        <v>0</v>
      </c>
      <c r="O161" s="198">
        <f t="shared" si="47"/>
        <v>9234.81</v>
      </c>
      <c r="P161" s="196">
        <f t="shared" si="48"/>
        <v>433.77</v>
      </c>
      <c r="Q161" s="197">
        <f t="shared" si="49"/>
        <v>0</v>
      </c>
      <c r="R161" s="198">
        <f t="shared" si="50"/>
        <v>8458.5149999999994</v>
      </c>
    </row>
    <row r="162" spans="2:18" ht="38.25" x14ac:dyDescent="0.25">
      <c r="B162" s="192">
        <f t="shared" si="41"/>
        <v>151</v>
      </c>
      <c r="C162" s="199" t="s">
        <v>145</v>
      </c>
      <c r="D162" s="218" t="s">
        <v>96</v>
      </c>
      <c r="E162" s="219">
        <v>6</v>
      </c>
      <c r="F162" s="219"/>
      <c r="G162" s="196">
        <f>COTIZACION_1!$E168</f>
        <v>390.9</v>
      </c>
      <c r="H162" s="197">
        <f t="shared" si="42"/>
        <v>2345.3999999999996</v>
      </c>
      <c r="I162" s="198">
        <f t="shared" si="43"/>
        <v>0</v>
      </c>
      <c r="J162" s="196">
        <f>COTIZACION_2!$E168</f>
        <v>413.83</v>
      </c>
      <c r="K162" s="197">
        <f t="shared" si="44"/>
        <v>2482.98</v>
      </c>
      <c r="L162" s="198">
        <f t="shared" si="45"/>
        <v>0</v>
      </c>
      <c r="M162" s="196">
        <f>COTIZACION_3!$E168</f>
        <v>394.26</v>
      </c>
      <c r="N162" s="197">
        <f t="shared" si="46"/>
        <v>2365.56</v>
      </c>
      <c r="O162" s="198">
        <f t="shared" si="47"/>
        <v>0</v>
      </c>
      <c r="P162" s="196">
        <f t="shared" si="48"/>
        <v>399.66</v>
      </c>
      <c r="Q162" s="197">
        <f t="shared" si="49"/>
        <v>2397.96</v>
      </c>
      <c r="R162" s="198">
        <f t="shared" si="50"/>
        <v>0</v>
      </c>
    </row>
    <row r="163" spans="2:18" ht="25.5" x14ac:dyDescent="0.25">
      <c r="B163" s="192">
        <f t="shared" si="41"/>
        <v>152</v>
      </c>
      <c r="C163" s="223" t="s">
        <v>189</v>
      </c>
      <c r="D163" s="194" t="s">
        <v>11</v>
      </c>
      <c r="E163" s="220">
        <v>35</v>
      </c>
      <c r="F163" s="220">
        <v>3</v>
      </c>
      <c r="G163" s="196">
        <f>COTIZACION_1!$E169</f>
        <v>21.37</v>
      </c>
      <c r="H163" s="197">
        <f t="shared" si="42"/>
        <v>747.95</v>
      </c>
      <c r="I163" s="198">
        <f t="shared" si="43"/>
        <v>64.11</v>
      </c>
      <c r="J163" s="196">
        <f>COTIZACION_2!$E169</f>
        <v>22.48</v>
      </c>
      <c r="K163" s="197">
        <f t="shared" si="44"/>
        <v>786.80000000000007</v>
      </c>
      <c r="L163" s="198">
        <f t="shared" si="45"/>
        <v>67.44</v>
      </c>
      <c r="M163" s="196">
        <f>COTIZACION_3!$E169</f>
        <v>21.79</v>
      </c>
      <c r="N163" s="197">
        <f t="shared" si="46"/>
        <v>762.65</v>
      </c>
      <c r="O163" s="198">
        <f t="shared" si="47"/>
        <v>65.37</v>
      </c>
      <c r="P163" s="196">
        <f t="shared" si="48"/>
        <v>21.88</v>
      </c>
      <c r="Q163" s="197">
        <f t="shared" si="49"/>
        <v>765.8</v>
      </c>
      <c r="R163" s="198">
        <f t="shared" si="50"/>
        <v>65.64</v>
      </c>
    </row>
    <row r="164" spans="2:18" ht="25.5" x14ac:dyDescent="0.25">
      <c r="B164" s="192">
        <f t="shared" si="41"/>
        <v>153</v>
      </c>
      <c r="C164" s="223" t="s">
        <v>190</v>
      </c>
      <c r="D164" s="194" t="s">
        <v>11</v>
      </c>
      <c r="E164" s="220">
        <v>1</v>
      </c>
      <c r="F164" s="220">
        <v>3</v>
      </c>
      <c r="G164" s="196">
        <f>COTIZACION_1!$E170</f>
        <v>33.28</v>
      </c>
      <c r="H164" s="197">
        <f t="shared" si="42"/>
        <v>33.28</v>
      </c>
      <c r="I164" s="198">
        <f t="shared" si="43"/>
        <v>99.84</v>
      </c>
      <c r="J164" s="196">
        <f>COTIZACION_2!$E170</f>
        <v>40.46</v>
      </c>
      <c r="K164" s="197">
        <f t="shared" si="44"/>
        <v>40.46</v>
      </c>
      <c r="L164" s="198">
        <f t="shared" si="45"/>
        <v>121.38</v>
      </c>
      <c r="M164" s="196">
        <f>COTIZACION_3!$E170</f>
        <v>35.33</v>
      </c>
      <c r="N164" s="197">
        <f t="shared" si="46"/>
        <v>35.33</v>
      </c>
      <c r="O164" s="198">
        <f t="shared" si="47"/>
        <v>105.99</v>
      </c>
      <c r="P164" s="196">
        <f t="shared" si="48"/>
        <v>36.36</v>
      </c>
      <c r="Q164" s="197">
        <f t="shared" si="49"/>
        <v>36.36</v>
      </c>
      <c r="R164" s="198">
        <f t="shared" si="50"/>
        <v>109.08</v>
      </c>
    </row>
    <row r="165" spans="2:18" x14ac:dyDescent="0.25">
      <c r="B165" s="192">
        <f t="shared" si="41"/>
        <v>154</v>
      </c>
      <c r="C165" s="223" t="s">
        <v>146</v>
      </c>
      <c r="D165" s="194" t="s">
        <v>11</v>
      </c>
      <c r="E165" s="220">
        <v>2</v>
      </c>
      <c r="F165" s="220">
        <v>2</v>
      </c>
      <c r="G165" s="196">
        <f>COTIZACION_1!$E171</f>
        <v>49.14</v>
      </c>
      <c r="H165" s="197">
        <f t="shared" si="42"/>
        <v>98.28</v>
      </c>
      <c r="I165" s="198">
        <f t="shared" si="43"/>
        <v>98.28</v>
      </c>
      <c r="J165" s="196">
        <f>COTIZACION_2!$E171</f>
        <v>41.39</v>
      </c>
      <c r="K165" s="197">
        <f t="shared" si="44"/>
        <v>82.78</v>
      </c>
      <c r="L165" s="198">
        <f t="shared" si="45"/>
        <v>82.78</v>
      </c>
      <c r="M165" s="196">
        <f>COTIZACION_3!$E171</f>
        <v>45.82</v>
      </c>
      <c r="N165" s="197">
        <f t="shared" si="46"/>
        <v>91.64</v>
      </c>
      <c r="O165" s="198">
        <f t="shared" si="47"/>
        <v>91.64</v>
      </c>
      <c r="P165" s="196">
        <f t="shared" si="48"/>
        <v>45.45</v>
      </c>
      <c r="Q165" s="197">
        <f t="shared" si="49"/>
        <v>90.9</v>
      </c>
      <c r="R165" s="198">
        <f t="shared" si="50"/>
        <v>90.9</v>
      </c>
    </row>
    <row r="166" spans="2:18" ht="38.25" x14ac:dyDescent="0.25">
      <c r="B166" s="192">
        <f t="shared" si="41"/>
        <v>155</v>
      </c>
      <c r="C166" s="199" t="s">
        <v>147</v>
      </c>
      <c r="D166" s="194" t="s">
        <v>11</v>
      </c>
      <c r="E166" s="220">
        <v>13</v>
      </c>
      <c r="F166" s="220"/>
      <c r="G166" s="196">
        <f>COTIZACION_1!$E172</f>
        <v>17.78</v>
      </c>
      <c r="H166" s="197">
        <f t="shared" si="42"/>
        <v>231.14000000000001</v>
      </c>
      <c r="I166" s="198">
        <f t="shared" si="43"/>
        <v>0</v>
      </c>
      <c r="J166" s="196">
        <f>COTIZACION_2!$E172</f>
        <v>15.32</v>
      </c>
      <c r="K166" s="197">
        <f t="shared" si="44"/>
        <v>199.16</v>
      </c>
      <c r="L166" s="198">
        <f t="shared" si="45"/>
        <v>0</v>
      </c>
      <c r="M166" s="196">
        <f>COTIZACION_3!$E172</f>
        <v>18.37</v>
      </c>
      <c r="N166" s="197">
        <f t="shared" si="46"/>
        <v>238.81</v>
      </c>
      <c r="O166" s="198">
        <f t="shared" si="47"/>
        <v>0</v>
      </c>
      <c r="P166" s="196">
        <f t="shared" si="48"/>
        <v>17.16</v>
      </c>
      <c r="Q166" s="197">
        <f t="shared" si="49"/>
        <v>223.08</v>
      </c>
      <c r="R166" s="198">
        <f t="shared" si="50"/>
        <v>0</v>
      </c>
    </row>
    <row r="167" spans="2:18" ht="63.75" x14ac:dyDescent="0.25">
      <c r="B167" s="192">
        <f t="shared" si="41"/>
        <v>156</v>
      </c>
      <c r="C167" s="199" t="s">
        <v>148</v>
      </c>
      <c r="D167" s="194" t="s">
        <v>11</v>
      </c>
      <c r="E167" s="220">
        <v>13</v>
      </c>
      <c r="F167" s="220"/>
      <c r="G167" s="196">
        <f>COTIZACION_1!$E173</f>
        <v>73.73</v>
      </c>
      <c r="H167" s="197">
        <f t="shared" si="42"/>
        <v>958.49</v>
      </c>
      <c r="I167" s="198">
        <f t="shared" si="43"/>
        <v>0</v>
      </c>
      <c r="J167" s="196">
        <f>COTIZACION_2!$E173</f>
        <v>79.069999999999993</v>
      </c>
      <c r="K167" s="197">
        <f t="shared" si="44"/>
        <v>1027.9099999999999</v>
      </c>
      <c r="L167" s="198">
        <f t="shared" si="45"/>
        <v>0</v>
      </c>
      <c r="M167" s="196">
        <f>COTIZACION_3!$E173</f>
        <v>75.89</v>
      </c>
      <c r="N167" s="197">
        <f t="shared" si="46"/>
        <v>986.57</v>
      </c>
      <c r="O167" s="198">
        <f t="shared" si="47"/>
        <v>0</v>
      </c>
      <c r="P167" s="196">
        <f t="shared" si="48"/>
        <v>76.23</v>
      </c>
      <c r="Q167" s="197">
        <f t="shared" si="49"/>
        <v>990.99</v>
      </c>
      <c r="R167" s="198">
        <f t="shared" si="50"/>
        <v>0</v>
      </c>
    </row>
    <row r="168" spans="2:18" ht="25.5" x14ac:dyDescent="0.25">
      <c r="B168" s="192">
        <f t="shared" si="41"/>
        <v>157</v>
      </c>
      <c r="C168" s="199" t="s">
        <v>149</v>
      </c>
      <c r="D168" s="194" t="s">
        <v>11</v>
      </c>
      <c r="E168" s="220">
        <v>110</v>
      </c>
      <c r="F168" s="220"/>
      <c r="G168" s="196">
        <f>COTIZACION_1!$E174</f>
        <v>17.25</v>
      </c>
      <c r="H168" s="197">
        <f t="shared" si="42"/>
        <v>1897.5</v>
      </c>
      <c r="I168" s="198">
        <f t="shared" si="43"/>
        <v>0</v>
      </c>
      <c r="J168" s="196">
        <f>COTIZACION_2!$E174</f>
        <v>19.91</v>
      </c>
      <c r="K168" s="197">
        <f t="shared" si="44"/>
        <v>2190.1</v>
      </c>
      <c r="L168" s="198">
        <f t="shared" si="45"/>
        <v>0</v>
      </c>
      <c r="M168" s="196">
        <f>COTIZACION_3!$E174</f>
        <v>21.43</v>
      </c>
      <c r="N168" s="197">
        <f t="shared" si="46"/>
        <v>2357.3000000000002</v>
      </c>
      <c r="O168" s="198">
        <f t="shared" si="47"/>
        <v>0</v>
      </c>
      <c r="P168" s="196">
        <f t="shared" si="48"/>
        <v>19.53</v>
      </c>
      <c r="Q168" s="197">
        <f t="shared" si="49"/>
        <v>2148.3000000000002</v>
      </c>
      <c r="R168" s="198">
        <f t="shared" si="50"/>
        <v>0</v>
      </c>
    </row>
    <row r="169" spans="2:18" ht="63.75" x14ac:dyDescent="0.25">
      <c r="B169" s="192">
        <f t="shared" si="41"/>
        <v>158</v>
      </c>
      <c r="C169" s="199" t="s">
        <v>192</v>
      </c>
      <c r="D169" s="194" t="s">
        <v>11</v>
      </c>
      <c r="E169" s="220">
        <v>80</v>
      </c>
      <c r="F169" s="220"/>
      <c r="G169" s="196">
        <f>COTIZACION_1!$E175</f>
        <v>27.02</v>
      </c>
      <c r="H169" s="197">
        <f t="shared" si="42"/>
        <v>2161.6</v>
      </c>
      <c r="I169" s="198">
        <f t="shared" si="43"/>
        <v>0</v>
      </c>
      <c r="J169" s="196">
        <f>COTIZACION_2!$E175</f>
        <v>33.25</v>
      </c>
      <c r="K169" s="197">
        <f t="shared" si="44"/>
        <v>2660</v>
      </c>
      <c r="L169" s="198">
        <f t="shared" si="45"/>
        <v>0</v>
      </c>
      <c r="M169" s="196">
        <f>COTIZACION_3!$E175</f>
        <v>26.79</v>
      </c>
      <c r="N169" s="197">
        <f t="shared" si="46"/>
        <v>2143.1999999999998</v>
      </c>
      <c r="O169" s="198">
        <f t="shared" si="47"/>
        <v>0</v>
      </c>
      <c r="P169" s="196">
        <f t="shared" si="48"/>
        <v>29.02</v>
      </c>
      <c r="Q169" s="197">
        <f t="shared" si="49"/>
        <v>2321.6</v>
      </c>
      <c r="R169" s="198">
        <f t="shared" si="50"/>
        <v>0</v>
      </c>
    </row>
    <row r="170" spans="2:18" ht="51" x14ac:dyDescent="0.25">
      <c r="B170" s="192">
        <f t="shared" si="41"/>
        <v>159</v>
      </c>
      <c r="C170" s="224" t="s">
        <v>193</v>
      </c>
      <c r="D170" s="194" t="s">
        <v>11</v>
      </c>
      <c r="E170" s="220">
        <v>9</v>
      </c>
      <c r="F170" s="220"/>
      <c r="G170" s="196">
        <f>COTIZACION_1!$E176</f>
        <v>33.47</v>
      </c>
      <c r="H170" s="197">
        <f t="shared" si="42"/>
        <v>301.23</v>
      </c>
      <c r="I170" s="198">
        <f t="shared" si="43"/>
        <v>0</v>
      </c>
      <c r="J170" s="196">
        <f>COTIZACION_2!$E176</f>
        <v>34.409999999999997</v>
      </c>
      <c r="K170" s="197">
        <f t="shared" si="44"/>
        <v>309.68999999999994</v>
      </c>
      <c r="L170" s="198">
        <f t="shared" si="45"/>
        <v>0</v>
      </c>
      <c r="M170" s="196">
        <f>COTIZACION_3!$E176</f>
        <v>28.53</v>
      </c>
      <c r="N170" s="197">
        <f t="shared" si="46"/>
        <v>256.77</v>
      </c>
      <c r="O170" s="198">
        <f t="shared" si="47"/>
        <v>0</v>
      </c>
      <c r="P170" s="196">
        <f t="shared" si="48"/>
        <v>32.14</v>
      </c>
      <c r="Q170" s="197">
        <f t="shared" si="49"/>
        <v>289.26</v>
      </c>
      <c r="R170" s="198">
        <f t="shared" si="50"/>
        <v>0</v>
      </c>
    </row>
    <row r="171" spans="2:18" ht="89.25" x14ac:dyDescent="0.25">
      <c r="B171" s="192">
        <f t="shared" si="41"/>
        <v>160</v>
      </c>
      <c r="C171" s="199" t="s">
        <v>194</v>
      </c>
      <c r="D171" s="194" t="s">
        <v>11</v>
      </c>
      <c r="E171" s="220">
        <v>80</v>
      </c>
      <c r="F171" s="220"/>
      <c r="G171" s="196">
        <f>COTIZACION_1!$E177</f>
        <v>15.34</v>
      </c>
      <c r="H171" s="197">
        <f t="shared" si="42"/>
        <v>1227.2</v>
      </c>
      <c r="I171" s="198">
        <f t="shared" si="43"/>
        <v>0</v>
      </c>
      <c r="J171" s="196">
        <f>COTIZACION_2!$E177</f>
        <v>14.75</v>
      </c>
      <c r="K171" s="197">
        <f t="shared" si="44"/>
        <v>1180</v>
      </c>
      <c r="L171" s="198">
        <f t="shared" si="45"/>
        <v>0</v>
      </c>
      <c r="M171" s="196">
        <f>COTIZACION_3!$E177</f>
        <v>21.39</v>
      </c>
      <c r="N171" s="197">
        <f t="shared" si="46"/>
        <v>1711.2</v>
      </c>
      <c r="O171" s="198">
        <f t="shared" si="47"/>
        <v>0</v>
      </c>
      <c r="P171" s="196">
        <f t="shared" si="48"/>
        <v>17.16</v>
      </c>
      <c r="Q171" s="197">
        <f t="shared" si="49"/>
        <v>1372.8</v>
      </c>
      <c r="R171" s="198">
        <f t="shared" si="50"/>
        <v>0</v>
      </c>
    </row>
    <row r="172" spans="2:18" ht="25.5" x14ac:dyDescent="0.25">
      <c r="B172" s="192">
        <f t="shared" si="41"/>
        <v>161</v>
      </c>
      <c r="C172" s="199" t="s">
        <v>191</v>
      </c>
      <c r="D172" s="194" t="s">
        <v>11</v>
      </c>
      <c r="E172" s="220">
        <v>80</v>
      </c>
      <c r="F172" s="220"/>
      <c r="G172" s="196">
        <f>COTIZACION_1!$E178</f>
        <v>0.56999999999999995</v>
      </c>
      <c r="H172" s="197">
        <f t="shared" si="42"/>
        <v>45.599999999999994</v>
      </c>
      <c r="I172" s="198">
        <f t="shared" si="43"/>
        <v>0</v>
      </c>
      <c r="J172" s="196">
        <f>COTIZACION_2!$E178</f>
        <v>0.61</v>
      </c>
      <c r="K172" s="197">
        <f t="shared" si="44"/>
        <v>48.8</v>
      </c>
      <c r="L172" s="198">
        <f t="shared" si="45"/>
        <v>0</v>
      </c>
      <c r="M172" s="196">
        <f>COTIZACION_3!$E178</f>
        <v>0.62</v>
      </c>
      <c r="N172" s="197">
        <f t="shared" si="46"/>
        <v>49.6</v>
      </c>
      <c r="O172" s="198">
        <f t="shared" si="47"/>
        <v>0</v>
      </c>
      <c r="P172" s="196">
        <f t="shared" si="48"/>
        <v>0.6</v>
      </c>
      <c r="Q172" s="197">
        <f t="shared" si="49"/>
        <v>48</v>
      </c>
      <c r="R172" s="198">
        <f t="shared" si="50"/>
        <v>0</v>
      </c>
    </row>
    <row r="173" spans="2:18" x14ac:dyDescent="0.25">
      <c r="B173" s="192">
        <f t="shared" si="41"/>
        <v>162</v>
      </c>
      <c r="C173" s="199" t="s">
        <v>195</v>
      </c>
      <c r="D173" s="194" t="s">
        <v>11</v>
      </c>
      <c r="E173" s="220">
        <v>975</v>
      </c>
      <c r="F173" s="220">
        <v>100</v>
      </c>
      <c r="G173" s="196">
        <f>COTIZACION_1!$E179</f>
        <v>0.99</v>
      </c>
      <c r="H173" s="197">
        <f t="shared" ref="H173:H175" si="51">G173*E173</f>
        <v>965.25</v>
      </c>
      <c r="I173" s="198">
        <f t="shared" si="43"/>
        <v>99</v>
      </c>
      <c r="J173" s="196">
        <f>COTIZACION_2!$E179</f>
        <v>1.1100000000000001</v>
      </c>
      <c r="K173" s="197">
        <f t="shared" ref="K173:K175" si="52">J173*$E173</f>
        <v>1082.25</v>
      </c>
      <c r="L173" s="198">
        <f t="shared" si="45"/>
        <v>111.00000000000001</v>
      </c>
      <c r="M173" s="196">
        <f>COTIZACION_3!$E179</f>
        <v>1.2</v>
      </c>
      <c r="N173" s="197">
        <f t="shared" ref="N173:N175" si="53">M173*$E173</f>
        <v>1170</v>
      </c>
      <c r="O173" s="198">
        <f t="shared" si="47"/>
        <v>120</v>
      </c>
      <c r="P173" s="196">
        <f t="shared" si="48"/>
        <v>1.1000000000000001</v>
      </c>
      <c r="Q173" s="197">
        <f t="shared" si="49"/>
        <v>1072.5</v>
      </c>
      <c r="R173" s="198">
        <f t="shared" si="50"/>
        <v>110.00000000000001</v>
      </c>
    </row>
    <row r="174" spans="2:18" ht="38.25" x14ac:dyDescent="0.25">
      <c r="B174" s="192">
        <f t="shared" si="41"/>
        <v>163</v>
      </c>
      <c r="C174" s="199" t="s">
        <v>150</v>
      </c>
      <c r="D174" s="194" t="s">
        <v>11</v>
      </c>
      <c r="E174" s="220">
        <v>80</v>
      </c>
      <c r="F174" s="220"/>
      <c r="G174" s="196">
        <f>COTIZACION_1!$E180</f>
        <v>7.28</v>
      </c>
      <c r="H174" s="197">
        <f t="shared" si="51"/>
        <v>582.4</v>
      </c>
      <c r="I174" s="198">
        <f t="shared" si="43"/>
        <v>0</v>
      </c>
      <c r="J174" s="196">
        <f>COTIZACION_2!$E180</f>
        <v>7.57</v>
      </c>
      <c r="K174" s="197">
        <f t="shared" si="52"/>
        <v>605.6</v>
      </c>
      <c r="L174" s="198">
        <f t="shared" si="45"/>
        <v>0</v>
      </c>
      <c r="M174" s="196">
        <f>COTIZACION_3!$E180</f>
        <v>6.84</v>
      </c>
      <c r="N174" s="197">
        <f t="shared" si="53"/>
        <v>547.20000000000005</v>
      </c>
      <c r="O174" s="198">
        <f t="shared" si="47"/>
        <v>0</v>
      </c>
      <c r="P174" s="196">
        <f t="shared" si="48"/>
        <v>7.23</v>
      </c>
      <c r="Q174" s="197">
        <f t="shared" si="49"/>
        <v>578.40000000000009</v>
      </c>
      <c r="R174" s="198">
        <f t="shared" si="50"/>
        <v>0</v>
      </c>
    </row>
    <row r="175" spans="2:18" ht="38.25" x14ac:dyDescent="0.25">
      <c r="B175" s="192">
        <f>B174+1</f>
        <v>164</v>
      </c>
      <c r="C175" s="199" t="s">
        <v>209</v>
      </c>
      <c r="D175" s="194" t="s">
        <v>11</v>
      </c>
      <c r="E175" s="220">
        <v>80</v>
      </c>
      <c r="F175" s="219"/>
      <c r="G175" s="196">
        <f>COTIZACION_1!$E181</f>
        <v>37.450000000000003</v>
      </c>
      <c r="H175" s="197">
        <f t="shared" si="51"/>
        <v>2996</v>
      </c>
      <c r="I175" s="198">
        <f t="shared" si="43"/>
        <v>0</v>
      </c>
      <c r="J175" s="196">
        <f>COTIZACION_2!$E181</f>
        <v>40.47</v>
      </c>
      <c r="K175" s="197">
        <f t="shared" si="52"/>
        <v>3237.6</v>
      </c>
      <c r="L175" s="198">
        <f t="shared" si="45"/>
        <v>0</v>
      </c>
      <c r="M175" s="196">
        <f>COTIZACION_3!$E181</f>
        <v>33.17</v>
      </c>
      <c r="N175" s="197">
        <f t="shared" si="53"/>
        <v>2653.6000000000004</v>
      </c>
      <c r="O175" s="198">
        <f t="shared" si="47"/>
        <v>0</v>
      </c>
      <c r="P175" s="196">
        <f t="shared" si="48"/>
        <v>37.03</v>
      </c>
      <c r="Q175" s="197">
        <f t="shared" si="49"/>
        <v>2962.4</v>
      </c>
      <c r="R175" s="198">
        <f t="shared" si="50"/>
        <v>0</v>
      </c>
    </row>
    <row r="176" spans="2:18" x14ac:dyDescent="0.25">
      <c r="B176" s="182" t="s">
        <v>94</v>
      </c>
      <c r="C176" s="347" t="s">
        <v>151</v>
      </c>
      <c r="D176" s="348"/>
      <c r="E176" s="208"/>
      <c r="F176" s="208"/>
      <c r="G176" s="209"/>
      <c r="H176" s="210">
        <f>SUM(H$109:H$175)</f>
        <v>85556.479999999981</v>
      </c>
      <c r="I176" s="210">
        <f>SUM(I$109:I$175)</f>
        <v>24885.865000000002</v>
      </c>
      <c r="J176" s="209"/>
      <c r="K176" s="210">
        <f>SUM(K$109:K$175)</f>
        <v>88533.440000000017</v>
      </c>
      <c r="L176" s="210">
        <f>SUM(L$109:L$175)</f>
        <v>26000.85</v>
      </c>
      <c r="M176" s="209"/>
      <c r="N176" s="210">
        <f>SUM(N$109:N$175)</f>
        <v>80237.45</v>
      </c>
      <c r="O176" s="210">
        <f>SUM(O$109:O$175)</f>
        <v>25802.740000000005</v>
      </c>
      <c r="P176" s="209"/>
      <c r="Q176" s="210">
        <f>SUM(Q$109:Q$175)</f>
        <v>84774.330000000016</v>
      </c>
      <c r="R176" s="210">
        <f>SUM(R$109:R$175)</f>
        <v>25562.93</v>
      </c>
    </row>
    <row r="178" spans="2:23" x14ac:dyDescent="0.25">
      <c r="B178" s="245" t="s">
        <v>152</v>
      </c>
      <c r="C178" s="246" t="s">
        <v>153</v>
      </c>
      <c r="D178" s="247"/>
      <c r="E178" s="248"/>
      <c r="F178" s="248"/>
      <c r="G178" s="248"/>
      <c r="H178" s="248"/>
      <c r="I178" s="249"/>
      <c r="J178" s="248"/>
      <c r="K178" s="248"/>
      <c r="L178" s="249"/>
      <c r="M178" s="248"/>
      <c r="N178" s="248"/>
      <c r="O178" s="249"/>
      <c r="P178" s="248"/>
      <c r="Q178" s="248"/>
      <c r="R178" s="250"/>
    </row>
    <row r="179" spans="2:23" ht="38.25" x14ac:dyDescent="0.25">
      <c r="B179" s="192">
        <f>B175+1</f>
        <v>165</v>
      </c>
      <c r="C179" s="199" t="s">
        <v>154</v>
      </c>
      <c r="D179" s="218" t="s">
        <v>11</v>
      </c>
      <c r="E179" s="220">
        <v>314</v>
      </c>
      <c r="F179" s="220">
        <v>98</v>
      </c>
      <c r="G179" s="196">
        <f>COTIZACION_1!$E185</f>
        <v>23.28</v>
      </c>
      <c r="H179" s="197">
        <f>G179*E179</f>
        <v>7309.92</v>
      </c>
      <c r="I179" s="198">
        <f>G179*F179</f>
        <v>2281.44</v>
      </c>
      <c r="J179" s="196">
        <f>COTIZACION_2!$E185</f>
        <v>29.42</v>
      </c>
      <c r="K179" s="197">
        <f>J179*$E179</f>
        <v>9237.880000000001</v>
      </c>
      <c r="L179" s="198">
        <f>J179*$F179</f>
        <v>2883.1600000000003</v>
      </c>
      <c r="M179" s="196">
        <f>COTIZACION_3!$E185</f>
        <v>28.99</v>
      </c>
      <c r="N179" s="197">
        <f>M179*$E179</f>
        <v>9102.8599999999988</v>
      </c>
      <c r="O179" s="198">
        <f>M179*$F179</f>
        <v>2841.02</v>
      </c>
      <c r="P179" s="196">
        <f>ROUND(AVERAGE(G179,J179,M179),2)</f>
        <v>27.23</v>
      </c>
      <c r="Q179" s="197">
        <f>$P179*$E179</f>
        <v>8550.2199999999993</v>
      </c>
      <c r="R179" s="198">
        <f>$P179*$F179</f>
        <v>2668.54</v>
      </c>
      <c r="T179" s="225">
        <f>Q179+R179</f>
        <v>11218.759999999998</v>
      </c>
    </row>
    <row r="180" spans="2:23" ht="25.5" x14ac:dyDescent="0.25">
      <c r="B180" s="192">
        <f>B179+1</f>
        <v>166</v>
      </c>
      <c r="C180" s="199" t="s">
        <v>155</v>
      </c>
      <c r="D180" s="218" t="s">
        <v>11</v>
      </c>
      <c r="E180" s="220">
        <v>8</v>
      </c>
      <c r="F180" s="220">
        <v>2</v>
      </c>
      <c r="G180" s="196">
        <f>COTIZACION_1!$E186</f>
        <v>42.64</v>
      </c>
      <c r="H180" s="197">
        <f>G180*E180</f>
        <v>341.12</v>
      </c>
      <c r="I180" s="198">
        <f>G180*F180</f>
        <v>85.28</v>
      </c>
      <c r="J180" s="196">
        <f>COTIZACION_2!$E186</f>
        <v>37.380000000000003</v>
      </c>
      <c r="K180" s="197">
        <f>J180*$E180</f>
        <v>299.04000000000002</v>
      </c>
      <c r="L180" s="198">
        <f>J180*$F180</f>
        <v>74.760000000000005</v>
      </c>
      <c r="M180" s="196">
        <f>COTIZACION_3!$E186</f>
        <v>31.65</v>
      </c>
      <c r="N180" s="197">
        <f>M180*$E180</f>
        <v>253.2</v>
      </c>
      <c r="O180" s="198">
        <f>M180*$F180</f>
        <v>63.3</v>
      </c>
      <c r="P180" s="196">
        <f>ROUND(AVERAGE(G180,J180,M180),2)</f>
        <v>37.22</v>
      </c>
      <c r="Q180" s="197">
        <f>$P180*$E180</f>
        <v>297.76</v>
      </c>
      <c r="R180" s="198">
        <f>$P180*$F180</f>
        <v>74.44</v>
      </c>
      <c r="T180" s="225">
        <f>Q180+R180</f>
        <v>372.2</v>
      </c>
    </row>
    <row r="181" spans="2:23" ht="51" x14ac:dyDescent="0.25">
      <c r="B181" s="192">
        <f>B180+1</f>
        <v>167</v>
      </c>
      <c r="C181" s="226" t="s">
        <v>156</v>
      </c>
      <c r="D181" s="227" t="s">
        <v>11</v>
      </c>
      <c r="G181" s="228"/>
      <c r="H181" s="229">
        <f>COTIZACION_1!$F187</f>
        <v>3588.41</v>
      </c>
      <c r="I181" s="230">
        <f>COTIZACION_1!$H187</f>
        <v>1012.12</v>
      </c>
      <c r="J181" s="228"/>
      <c r="K181" s="229">
        <f>COTIZACION_2!$F187</f>
        <v>4133.5</v>
      </c>
      <c r="L181" s="230">
        <f>COTIZACION_2!$H187</f>
        <v>1165.8599999999999</v>
      </c>
      <c r="M181" s="228"/>
      <c r="N181" s="229">
        <f>COTIZACION_3!$F187</f>
        <v>3538.33</v>
      </c>
      <c r="O181" s="230">
        <f>COTIZACION_3!$H187</f>
        <v>997.99</v>
      </c>
      <c r="P181" s="228"/>
      <c r="Q181" s="229">
        <f>AVERAGE(H181,K181,N181)</f>
        <v>3753.4133333333334</v>
      </c>
      <c r="R181" s="230">
        <f>AVERAGE(I181,L181,O181)</f>
        <v>1058.6566666666668</v>
      </c>
      <c r="T181" s="225">
        <f>Q181+R181</f>
        <v>4812.07</v>
      </c>
    </row>
    <row r="182" spans="2:23" ht="38.25" x14ac:dyDescent="0.25">
      <c r="B182" s="192">
        <f>B181+1</f>
        <v>168</v>
      </c>
      <c r="C182" s="226" t="s">
        <v>157</v>
      </c>
      <c r="D182" s="227" t="s">
        <v>11</v>
      </c>
      <c r="G182" s="228"/>
      <c r="H182" s="229">
        <f>COTIZACION_1!$F188</f>
        <v>2800.03</v>
      </c>
      <c r="I182" s="230">
        <f>COTIZACION_1!$H188</f>
        <v>1088.9000000000001</v>
      </c>
      <c r="J182" s="228"/>
      <c r="K182" s="229">
        <f>COTIZACION_2!$F188</f>
        <v>2283</v>
      </c>
      <c r="L182" s="230">
        <f>COTIZACION_2!$H188</f>
        <v>887.83</v>
      </c>
      <c r="M182" s="228"/>
      <c r="N182" s="229">
        <f>COTIZACION_3!$F188</f>
        <v>2619</v>
      </c>
      <c r="O182" s="230">
        <f>COTIZACION_3!$H188</f>
        <v>1026.8599999999999</v>
      </c>
      <c r="P182" s="228"/>
      <c r="Q182" s="229">
        <f>AVERAGE(H182,K182,N182)</f>
        <v>2567.3433333333337</v>
      </c>
      <c r="R182" s="230">
        <f>AVERAGE(I182,L182,O182)</f>
        <v>1001.1966666666667</v>
      </c>
      <c r="T182" s="225">
        <f>Q182+R182</f>
        <v>3568.5400000000004</v>
      </c>
    </row>
    <row r="183" spans="2:23" x14ac:dyDescent="0.25">
      <c r="B183" s="182" t="s">
        <v>152</v>
      </c>
      <c r="C183" s="347" t="s">
        <v>158</v>
      </c>
      <c r="D183" s="348"/>
      <c r="E183" s="348"/>
      <c r="F183" s="348"/>
      <c r="G183" s="354"/>
      <c r="H183" s="232">
        <f>H$179+H$180+H$181+H$182</f>
        <v>14039.480000000001</v>
      </c>
      <c r="I183" s="227">
        <f>I$179+I$180+I$181+I$182</f>
        <v>4467.74</v>
      </c>
      <c r="J183" s="231"/>
      <c r="K183" s="232">
        <f>K$179+K$180+K$181+K$182</f>
        <v>15953.420000000002</v>
      </c>
      <c r="L183" s="227">
        <f>L$179+L$180+L$181+L$182</f>
        <v>5011.6100000000006</v>
      </c>
      <c r="M183" s="231"/>
      <c r="N183" s="232">
        <f>N$179+N$180+N$181+N$182</f>
        <v>15513.39</v>
      </c>
      <c r="O183" s="227">
        <f>O$179+O$180+O$181+O$182</f>
        <v>4929.17</v>
      </c>
      <c r="P183" s="231"/>
      <c r="Q183" s="232">
        <f>Q$179+Q$180+Q$181+Q$182</f>
        <v>15168.736666666668</v>
      </c>
      <c r="R183" s="227">
        <f>R$179+R$180+R$181+R$182</f>
        <v>4802.8333333333339</v>
      </c>
      <c r="T183" s="225">
        <f>Q183+R183</f>
        <v>19971.57</v>
      </c>
    </row>
    <row r="184" spans="2:23" x14ac:dyDescent="0.25">
      <c r="H184" s="233"/>
      <c r="I184" s="233"/>
      <c r="K184" s="233"/>
      <c r="L184" s="233"/>
      <c r="N184" s="233"/>
      <c r="O184" s="233"/>
      <c r="Q184" s="233"/>
      <c r="R184" s="233"/>
    </row>
    <row r="185" spans="2:23" x14ac:dyDescent="0.25">
      <c r="B185" s="182" t="s">
        <v>159</v>
      </c>
      <c r="C185" s="347" t="s">
        <v>160</v>
      </c>
      <c r="D185" s="348"/>
      <c r="E185" s="348"/>
      <c r="F185" s="348"/>
      <c r="G185" s="354"/>
      <c r="H185" s="227">
        <f>ROUND((H$106+H$176),2)</f>
        <v>414519.11</v>
      </c>
      <c r="I185" s="227">
        <f>ROUND((I$106+I$176),2)</f>
        <v>118379.95</v>
      </c>
      <c r="J185" s="231"/>
      <c r="K185" s="227">
        <f>ROUND((K$106+K$176),2)</f>
        <v>432035.9</v>
      </c>
      <c r="L185" s="227">
        <f>ROUND((L$106+L$176),2)</f>
        <v>118519.66</v>
      </c>
      <c r="M185" s="231"/>
      <c r="N185" s="227">
        <f>ROUND((N$106+N$176),2)</f>
        <v>425125.94</v>
      </c>
      <c r="O185" s="227">
        <f>ROUND((O$106+O$176),2)</f>
        <v>113578.37</v>
      </c>
      <c r="P185" s="231"/>
      <c r="Q185" s="227">
        <f>ROUND((Q$106+Q$176),2)</f>
        <v>424169.11</v>
      </c>
      <c r="R185" s="227">
        <f>ROUND((R$106+R$176),2)</f>
        <v>116850.77</v>
      </c>
      <c r="T185" s="225">
        <f>Q185+R185</f>
        <v>541019.88</v>
      </c>
    </row>
    <row r="186" spans="2:23" x14ac:dyDescent="0.25">
      <c r="B186" s="182" t="s">
        <v>161</v>
      </c>
      <c r="C186" s="347" t="s">
        <v>162</v>
      </c>
      <c r="D186" s="348"/>
      <c r="E186" s="348"/>
      <c r="F186" s="348"/>
      <c r="G186" s="354"/>
      <c r="H186" s="227">
        <f>ROUND(H$183,2)</f>
        <v>14039.48</v>
      </c>
      <c r="I186" s="227">
        <f>ROUND(I$183,2)</f>
        <v>4467.74</v>
      </c>
      <c r="J186" s="231"/>
      <c r="K186" s="227">
        <f>ROUND(K$183,2)</f>
        <v>15953.42</v>
      </c>
      <c r="L186" s="227">
        <f>ROUND(L$183,2)</f>
        <v>5011.6099999999997</v>
      </c>
      <c r="M186" s="231"/>
      <c r="N186" s="227">
        <f>ROUND(N$183,2)</f>
        <v>15513.39</v>
      </c>
      <c r="O186" s="227">
        <f>ROUND(O$183,2)</f>
        <v>4929.17</v>
      </c>
      <c r="P186" s="231"/>
      <c r="Q186" s="227">
        <f>ROUND(Q$183,2)</f>
        <v>15168.74</v>
      </c>
      <c r="R186" s="227">
        <f>ROUND(R$183,2)</f>
        <v>4802.83</v>
      </c>
      <c r="T186" s="225">
        <f>Q186+R186</f>
        <v>19971.57</v>
      </c>
    </row>
    <row r="187" spans="2:23" x14ac:dyDescent="0.25">
      <c r="B187" s="234"/>
    </row>
    <row r="188" spans="2:23" x14ac:dyDescent="0.25">
      <c r="B188" s="242" t="s">
        <v>163</v>
      </c>
      <c r="C188" s="338" t="s">
        <v>261</v>
      </c>
      <c r="D188" s="339"/>
      <c r="E188" s="339"/>
      <c r="F188" s="339"/>
      <c r="G188" s="340"/>
      <c r="H188" s="243">
        <f>ROUND((H$186+H$185),2)</f>
        <v>428558.59</v>
      </c>
      <c r="I188" s="243">
        <f>ROUND((I$186+I$185),2)</f>
        <v>122847.69</v>
      </c>
      <c r="J188" s="244"/>
      <c r="K188" s="243">
        <f>ROUND((K$186+K$185),2)</f>
        <v>447989.32</v>
      </c>
      <c r="L188" s="243">
        <f>ROUND((L$186+L$185),2)</f>
        <v>123531.27</v>
      </c>
      <c r="M188" s="244"/>
      <c r="N188" s="243">
        <f>ROUND((N$186+N$185),2)</f>
        <v>440639.33</v>
      </c>
      <c r="O188" s="243">
        <f>ROUND((O$186+O$185),2)</f>
        <v>118507.54</v>
      </c>
      <c r="P188" s="244"/>
      <c r="Q188" s="243">
        <f>ROUND((Q$186+Q$185),2)</f>
        <v>439337.85</v>
      </c>
      <c r="R188" s="243">
        <f>ROUND((R$186+R$185),2)</f>
        <v>121653.6</v>
      </c>
      <c r="T188" s="225">
        <f>Q188+R188</f>
        <v>560991.44999999995</v>
      </c>
      <c r="U188" s="225">
        <f>Hoja1!I188</f>
        <v>560991.44999999995</v>
      </c>
      <c r="V188" s="225">
        <f>T188*1.12</f>
        <v>628310.424</v>
      </c>
      <c r="W188" s="225">
        <f>'Presupuesto Referencial G4'!M189</f>
        <v>0</v>
      </c>
    </row>
    <row r="189" spans="2:23" s="239" customFormat="1" x14ac:dyDescent="0.25">
      <c r="B189" s="236"/>
      <c r="C189" s="209"/>
      <c r="D189" s="209"/>
      <c r="E189" s="209"/>
      <c r="F189" s="209"/>
      <c r="G189" s="209"/>
      <c r="H189" s="240"/>
      <c r="I189" s="240"/>
      <c r="J189" s="209"/>
      <c r="K189" s="240"/>
      <c r="L189" s="240"/>
      <c r="M189" s="209"/>
      <c r="N189" s="240"/>
      <c r="O189" s="240"/>
      <c r="P189" s="209"/>
      <c r="Q189" s="240"/>
      <c r="R189" s="240"/>
      <c r="T189" s="241"/>
      <c r="U189" s="241"/>
      <c r="V189" s="241"/>
      <c r="W189" s="241"/>
    </row>
    <row r="190" spans="2:23" ht="13.5" x14ac:dyDescent="0.25">
      <c r="B190" s="242" t="s">
        <v>163</v>
      </c>
      <c r="C190" s="338" t="s">
        <v>262</v>
      </c>
      <c r="D190" s="339"/>
      <c r="E190" s="339"/>
      <c r="F190" s="339"/>
      <c r="G190" s="340"/>
      <c r="H190" s="357"/>
      <c r="I190" s="358"/>
      <c r="J190" s="358"/>
      <c r="K190" s="358"/>
      <c r="L190" s="358"/>
      <c r="M190" s="358"/>
      <c r="N190" s="358"/>
      <c r="O190" s="358"/>
      <c r="P190" s="359"/>
      <c r="Q190" s="355">
        <f>Q188+R188</f>
        <v>560991.44999999995</v>
      </c>
      <c r="R190" s="356"/>
      <c r="T190" s="225">
        <f>Q190+R190</f>
        <v>560991.44999999995</v>
      </c>
      <c r="U190" s="225">
        <f>Hoja1!I190</f>
        <v>75397.25039999999</v>
      </c>
      <c r="V190" s="225">
        <f>T190*1.12</f>
        <v>628310.424</v>
      </c>
      <c r="W190" s="225" t="e">
        <f>'Presupuesto Referencial G4'!#REF!</f>
        <v>#REF!</v>
      </c>
    </row>
    <row r="191" spans="2:23" s="239" customFormat="1" x14ac:dyDescent="0.25">
      <c r="B191" s="236"/>
      <c r="C191" s="209"/>
      <c r="D191" s="209"/>
      <c r="E191" s="209"/>
      <c r="F191" s="209"/>
      <c r="G191" s="209"/>
      <c r="H191" s="240"/>
      <c r="I191" s="240"/>
      <c r="J191" s="209"/>
      <c r="K191" s="240"/>
      <c r="L191" s="240"/>
      <c r="M191" s="209"/>
      <c r="N191" s="240"/>
      <c r="O191" s="240"/>
      <c r="P191" s="209"/>
      <c r="Q191" s="240"/>
      <c r="R191" s="240"/>
      <c r="T191" s="241"/>
      <c r="U191" s="241"/>
      <c r="V191" s="241"/>
      <c r="W191" s="241"/>
    </row>
    <row r="192" spans="2:23" x14ac:dyDescent="0.25">
      <c r="B192" s="182" t="s">
        <v>165</v>
      </c>
      <c r="C192" s="347" t="s">
        <v>166</v>
      </c>
      <c r="D192" s="348"/>
      <c r="E192" s="348"/>
      <c r="F192" s="348"/>
      <c r="G192" s="354"/>
      <c r="H192" s="227">
        <f>ROUND(H$188*0.12,2)</f>
        <v>51427.03</v>
      </c>
      <c r="I192" s="227">
        <f>ROUND(I$188*0.12,2)</f>
        <v>14741.72</v>
      </c>
      <c r="J192" s="231"/>
      <c r="K192" s="227">
        <f>ROUND(K$188*0.12,2)</f>
        <v>53758.720000000001</v>
      </c>
      <c r="L192" s="227">
        <f>ROUND(L$188*0.12,2)</f>
        <v>14823.75</v>
      </c>
      <c r="M192" s="231"/>
      <c r="N192" s="227">
        <f>ROUND(N$188*0.12,2)</f>
        <v>52876.72</v>
      </c>
      <c r="O192" s="227">
        <f>ROUND(O$188*0.12,2)</f>
        <v>14220.9</v>
      </c>
      <c r="P192" s="231"/>
      <c r="Q192" s="227">
        <f>ROUND(Q$188*0.12,2)</f>
        <v>52720.54</v>
      </c>
      <c r="R192" s="227">
        <f>ROUND(R$188*0.12,2)</f>
        <v>14598.43</v>
      </c>
      <c r="T192" s="225">
        <f>Q192+R192</f>
        <v>67318.97</v>
      </c>
      <c r="W192" s="225">
        <f>(W188-V188)/1.12</f>
        <v>-560991.44999999995</v>
      </c>
    </row>
    <row r="193" spans="2:22" x14ac:dyDescent="0.25">
      <c r="B193" s="182" t="s">
        <v>167</v>
      </c>
      <c r="C193" s="347" t="s">
        <v>168</v>
      </c>
      <c r="D193" s="348"/>
      <c r="E193" s="348"/>
      <c r="F193" s="348"/>
      <c r="G193" s="354"/>
      <c r="H193" s="227">
        <f>+(H$188+H$192)*0.12</f>
        <v>57598.274399999995</v>
      </c>
      <c r="I193" s="227">
        <f>+(I$188+I$192)*0.12</f>
        <v>16510.729200000002</v>
      </c>
      <c r="J193" s="231"/>
      <c r="K193" s="227">
        <f>+(K$188+K$192)*0.12</f>
        <v>60209.764800000004</v>
      </c>
      <c r="L193" s="227">
        <f>+(L$188+L$192)*0.12</f>
        <v>16602.602400000003</v>
      </c>
      <c r="M193" s="231"/>
      <c r="N193" s="227">
        <f>+(N$188+N$192)*0.12</f>
        <v>59221.926000000007</v>
      </c>
      <c r="O193" s="227">
        <f>+(O$188+O$192)*0.12</f>
        <v>15927.4128</v>
      </c>
      <c r="P193" s="231"/>
      <c r="Q193" s="227">
        <f>+(Q$188+Q$192)*0.12</f>
        <v>59047.006799999996</v>
      </c>
      <c r="R193" s="227">
        <f>+(R$188+R$192)*0.12</f>
        <v>16350.2436</v>
      </c>
      <c r="T193" s="225">
        <f>Q193+R193</f>
        <v>75397.25039999999</v>
      </c>
    </row>
    <row r="194" spans="2:22" x14ac:dyDescent="0.25">
      <c r="B194" s="234"/>
      <c r="H194" s="235"/>
      <c r="I194" s="235"/>
      <c r="K194" s="235"/>
      <c r="L194" s="235"/>
      <c r="N194" s="235"/>
      <c r="O194" s="235"/>
      <c r="Q194" s="235"/>
      <c r="R194" s="235"/>
    </row>
    <row r="195" spans="2:22" x14ac:dyDescent="0.25">
      <c r="B195" s="182" t="s">
        <v>169</v>
      </c>
      <c r="C195" s="347" t="s">
        <v>170</v>
      </c>
      <c r="D195" s="348"/>
      <c r="E195" s="348"/>
      <c r="F195" s="348"/>
      <c r="G195" s="354"/>
      <c r="H195" s="227">
        <f>+H$188+H$192+H$193</f>
        <v>537583.89439999999</v>
      </c>
      <c r="I195" s="227">
        <f>+I$188+I$192+I$193</f>
        <v>154100.13920000001</v>
      </c>
      <c r="J195" s="231"/>
      <c r="K195" s="227">
        <f>+K$188+K$192+K$193</f>
        <v>561957.80480000004</v>
      </c>
      <c r="L195" s="227">
        <f>+L$188+L$192+L$193</f>
        <v>154957.62240000002</v>
      </c>
      <c r="M195" s="231"/>
      <c r="N195" s="227">
        <f>+N$188+N$192+N$193</f>
        <v>552737.97600000002</v>
      </c>
      <c r="O195" s="227">
        <f>+O$188+O$192+O$193</f>
        <v>148655.85279999999</v>
      </c>
      <c r="P195" s="231"/>
      <c r="Q195" s="227">
        <f>+Q$188+Q$192+Q$193</f>
        <v>551105.39679999999</v>
      </c>
      <c r="R195" s="227">
        <f>+R$188+R$192+R$193</f>
        <v>152602.27359999999</v>
      </c>
      <c r="T195" s="225">
        <f>Q195+R195</f>
        <v>703707.67039999994</v>
      </c>
      <c r="V195" s="225">
        <f>R188+R192</f>
        <v>136252.03</v>
      </c>
    </row>
    <row r="197" spans="2:22" ht="12.75" customHeight="1" x14ac:dyDescent="0.25">
      <c r="B197" s="351" t="s">
        <v>171</v>
      </c>
      <c r="C197" s="352"/>
      <c r="D197" s="352"/>
      <c r="E197" s="352"/>
      <c r="F197" s="352"/>
      <c r="G197" s="353"/>
      <c r="H197" s="208">
        <v>20</v>
      </c>
      <c r="I197" s="210">
        <v>10</v>
      </c>
      <c r="J197" s="183"/>
      <c r="K197" s="210">
        <v>20</v>
      </c>
      <c r="L197" s="210">
        <v>10</v>
      </c>
      <c r="M197" s="183"/>
      <c r="N197" s="210">
        <v>20</v>
      </c>
      <c r="O197" s="210">
        <v>10</v>
      </c>
      <c r="P197" s="183"/>
      <c r="Q197" s="210">
        <v>20</v>
      </c>
      <c r="R197" s="210">
        <v>10</v>
      </c>
      <c r="T197" s="225">
        <v>628310.42000000004</v>
      </c>
    </row>
    <row r="198" spans="2:22" ht="12.75" customHeight="1" x14ac:dyDescent="0.25">
      <c r="B198" s="351" t="s">
        <v>172</v>
      </c>
      <c r="C198" s="352"/>
      <c r="D198" s="352"/>
      <c r="E198" s="352"/>
      <c r="F198" s="352"/>
      <c r="G198" s="353"/>
      <c r="H198" s="208">
        <v>0</v>
      </c>
      <c r="I198" s="210">
        <v>5</v>
      </c>
      <c r="J198" s="183"/>
      <c r="K198" s="210">
        <v>0</v>
      </c>
      <c r="L198" s="210">
        <v>5</v>
      </c>
      <c r="M198" s="183"/>
      <c r="N198" s="210">
        <v>0</v>
      </c>
      <c r="O198" s="210">
        <v>5</v>
      </c>
      <c r="P198" s="183"/>
      <c r="Q198" s="210">
        <v>0</v>
      </c>
      <c r="R198" s="210">
        <v>5</v>
      </c>
      <c r="T198" s="180">
        <f>(R188+Q188)*1.12</f>
        <v>628310.424</v>
      </c>
    </row>
    <row r="199" spans="2:22" ht="12.75" customHeight="1" x14ac:dyDescent="0.25">
      <c r="B199" s="351" t="s">
        <v>245</v>
      </c>
      <c r="C199" s="352"/>
      <c r="D199" s="352"/>
      <c r="E199" s="352"/>
      <c r="F199" s="352"/>
      <c r="G199" s="353"/>
      <c r="H199" s="208">
        <f>+ROUND((H$197/600+H$198/200),2)</f>
        <v>0.03</v>
      </c>
      <c r="I199" s="210">
        <f>+ROUND((I$197/600+I$198/200),2)</f>
        <v>0.04</v>
      </c>
      <c r="J199" s="183"/>
      <c r="K199" s="210">
        <f>+ROUND((K$197/600+K$198/200),2)</f>
        <v>0.03</v>
      </c>
      <c r="L199" s="210">
        <f>+ROUND((L$197/600+L$198/200),2)</f>
        <v>0.04</v>
      </c>
      <c r="M199" s="183"/>
      <c r="N199" s="210">
        <f>+ROUND((N$197/600+N$198/200),2)</f>
        <v>0.03</v>
      </c>
      <c r="O199" s="210">
        <f>+ROUND((O$197/600+O$198/200),2)</f>
        <v>0.04</v>
      </c>
      <c r="P199" s="183"/>
      <c r="Q199" s="210">
        <f>+ROUND((Q$197/600+Q$198/200),2)</f>
        <v>0.03</v>
      </c>
      <c r="R199" s="210">
        <f>+ROUND((R$197/600+R$198/200),2)</f>
        <v>0.04</v>
      </c>
    </row>
    <row r="200" spans="2:22" x14ac:dyDescent="0.25">
      <c r="H200" s="237"/>
      <c r="I200" s="237"/>
      <c r="K200" s="237"/>
      <c r="L200" s="237"/>
      <c r="N200" s="237"/>
      <c r="O200" s="237"/>
      <c r="Q200" s="237"/>
      <c r="R200" s="237"/>
    </row>
    <row r="208" spans="2:22" x14ac:dyDescent="0.25">
      <c r="H208" s="238"/>
      <c r="K208" s="238"/>
      <c r="N208" s="238"/>
      <c r="Q208" s="238"/>
    </row>
    <row r="209" spans="8:17" x14ac:dyDescent="0.25">
      <c r="H209" s="238"/>
      <c r="K209" s="238"/>
      <c r="N209" s="238"/>
      <c r="Q209" s="238"/>
    </row>
  </sheetData>
  <mergeCells count="30">
    <mergeCell ref="Q190:R190"/>
    <mergeCell ref="H190:P190"/>
    <mergeCell ref="B6:B7"/>
    <mergeCell ref="C192:G192"/>
    <mergeCell ref="C188:G188"/>
    <mergeCell ref="C186:G186"/>
    <mergeCell ref="C185:G185"/>
    <mergeCell ref="C183:G183"/>
    <mergeCell ref="C190:G190"/>
    <mergeCell ref="G6:G7"/>
    <mergeCell ref="B199:G199"/>
    <mergeCell ref="B198:G198"/>
    <mergeCell ref="B197:G197"/>
    <mergeCell ref="C195:G195"/>
    <mergeCell ref="C193:G193"/>
    <mergeCell ref="G5:I5"/>
    <mergeCell ref="G4:I4"/>
    <mergeCell ref="J4:L4"/>
    <mergeCell ref="J5:L5"/>
    <mergeCell ref="C176:D176"/>
    <mergeCell ref="C6:C7"/>
    <mergeCell ref="D6:D7"/>
    <mergeCell ref="C106:D106"/>
    <mergeCell ref="J6:J7"/>
    <mergeCell ref="M4:O4"/>
    <mergeCell ref="M5:O5"/>
    <mergeCell ref="M6:M7"/>
    <mergeCell ref="P4:R4"/>
    <mergeCell ref="P5:R5"/>
    <mergeCell ref="P6:P7"/>
  </mergeCells>
  <printOptions horizontalCentered="1"/>
  <pageMargins left="0.11811023622047245" right="0" top="0.74803149606299213" bottom="0.74803149606299213" header="0.31496062992125984" footer="0.31496062992125984"/>
  <pageSetup paperSize="9" scale="60" orientation="portrait" r:id="rId1"/>
  <ignoredErrors>
    <ignoredError sqref="U18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5"/>
  <sheetViews>
    <sheetView showGridLines="0" topLeftCell="A178" workbookViewId="0">
      <selection activeCell="G188" sqref="G188:H188"/>
    </sheetView>
  </sheetViews>
  <sheetFormatPr baseColWidth="10" defaultRowHeight="15.75" x14ac:dyDescent="0.25"/>
  <cols>
    <col min="1" max="1" width="5.7109375" style="33" customWidth="1"/>
    <col min="2" max="2" width="73.28515625" style="33" customWidth="1"/>
    <col min="3" max="3" width="9.28515625" style="33" customWidth="1"/>
    <col min="4" max="4" width="13.42578125" style="33" customWidth="1"/>
    <col min="5" max="5" width="10.7109375" style="33" customWidth="1"/>
    <col min="6" max="6" width="10.140625" style="33" customWidth="1"/>
    <col min="7" max="7" width="10.42578125" style="33" customWidth="1"/>
    <col min="8" max="8" width="10.5703125" style="33" customWidth="1"/>
    <col min="9" max="9" width="10.42578125" style="33" customWidth="1"/>
    <col min="10" max="10" width="10.85546875" style="33" customWidth="1"/>
    <col min="11" max="21" width="11.42578125" style="41"/>
    <col min="22" max="22" width="12.7109375" style="33" bestFit="1" customWidth="1"/>
    <col min="23" max="23" width="14.28515625" style="33" bestFit="1" customWidth="1"/>
    <col min="24" max="16384" width="11.42578125" style="33"/>
  </cols>
  <sheetData>
    <row r="1" spans="1:22" ht="24" customHeight="1" x14ac:dyDescent="0.25">
      <c r="A1" s="1" t="s">
        <v>0</v>
      </c>
      <c r="B1" s="1"/>
      <c r="C1" s="1"/>
      <c r="D1" s="1"/>
      <c r="E1" s="1"/>
      <c r="F1" s="1"/>
      <c r="G1" s="1"/>
      <c r="H1" s="1"/>
      <c r="I1" s="1"/>
      <c r="J1" s="1"/>
    </row>
    <row r="2" spans="1:22" ht="21" customHeight="1" x14ac:dyDescent="0.25">
      <c r="A2" s="1" t="s">
        <v>1</v>
      </c>
      <c r="B2" s="1"/>
      <c r="C2" s="1"/>
      <c r="D2" s="1"/>
      <c r="E2" s="1"/>
      <c r="F2" s="1"/>
      <c r="G2" s="1"/>
      <c r="H2" s="1"/>
      <c r="I2" s="1"/>
      <c r="J2" s="1"/>
    </row>
    <row r="3" spans="1:22" ht="18.75" customHeight="1" x14ac:dyDescent="0.25">
      <c r="A3" s="1" t="s">
        <v>216</v>
      </c>
      <c r="B3" s="1"/>
      <c r="C3" s="1"/>
      <c r="D3" s="1"/>
      <c r="E3" s="1"/>
      <c r="F3" s="1"/>
      <c r="G3" s="1"/>
      <c r="H3" s="1"/>
      <c r="I3" s="282" t="s">
        <v>219</v>
      </c>
      <c r="J3" s="282"/>
    </row>
    <row r="4" spans="1:22" ht="25.5" x14ac:dyDescent="0.25">
      <c r="A4" s="1" t="s">
        <v>210</v>
      </c>
      <c r="B4" s="1"/>
      <c r="C4" s="1"/>
      <c r="D4" s="1"/>
      <c r="E4" s="283">
        <f>+E188</f>
        <v>439337.83999999997</v>
      </c>
      <c r="F4" s="283"/>
      <c r="G4" s="283">
        <f>+G188</f>
        <v>121653.61</v>
      </c>
      <c r="H4" s="283"/>
      <c r="I4" s="283">
        <f>+I188</f>
        <v>560991.44999999995</v>
      </c>
      <c r="J4" s="283"/>
    </row>
    <row r="5" spans="1:22" x14ac:dyDescent="0.25">
      <c r="A5" s="42"/>
      <c r="B5" s="42"/>
      <c r="C5" s="42"/>
      <c r="D5" s="42"/>
      <c r="E5" s="284">
        <v>1</v>
      </c>
      <c r="F5" s="284"/>
      <c r="G5" s="284">
        <v>2</v>
      </c>
      <c r="H5" s="284"/>
      <c r="I5" s="284" t="s">
        <v>217</v>
      </c>
      <c r="J5" s="284"/>
    </row>
    <row r="6" spans="1:22" ht="108.75" customHeight="1" x14ac:dyDescent="0.25">
      <c r="A6" s="2" t="s">
        <v>2</v>
      </c>
      <c r="B6" s="267" t="s">
        <v>3</v>
      </c>
      <c r="C6" s="269" t="s">
        <v>4</v>
      </c>
      <c r="D6" s="35" t="s">
        <v>5</v>
      </c>
      <c r="E6" s="265" t="s">
        <v>211</v>
      </c>
      <c r="F6" s="266"/>
      <c r="G6" s="265" t="s">
        <v>213</v>
      </c>
      <c r="H6" s="266"/>
      <c r="I6" s="265" t="s">
        <v>214</v>
      </c>
      <c r="J6" s="266"/>
    </row>
    <row r="7" spans="1:22" ht="30.75" customHeight="1" x14ac:dyDescent="0.25">
      <c r="A7" s="3"/>
      <c r="B7" s="268"/>
      <c r="C7" s="270"/>
      <c r="D7" s="36" t="s">
        <v>180</v>
      </c>
      <c r="E7" s="37" t="s">
        <v>6</v>
      </c>
      <c r="F7" s="38" t="s">
        <v>7</v>
      </c>
      <c r="G7" s="37" t="s">
        <v>6</v>
      </c>
      <c r="H7" s="38" t="s">
        <v>7</v>
      </c>
      <c r="I7" s="37" t="s">
        <v>6</v>
      </c>
      <c r="J7" s="38" t="s">
        <v>7</v>
      </c>
    </row>
    <row r="8" spans="1:22" ht="47.25" x14ac:dyDescent="0.25">
      <c r="A8" s="29" t="s">
        <v>8</v>
      </c>
      <c r="B8" s="59" t="s">
        <v>9</v>
      </c>
      <c r="C8" s="60"/>
      <c r="D8" s="60"/>
      <c r="E8" s="60"/>
      <c r="F8" s="60"/>
      <c r="G8" s="60"/>
      <c r="H8" s="60"/>
      <c r="I8" s="60"/>
      <c r="J8" s="61"/>
      <c r="K8" s="41" t="s">
        <v>220</v>
      </c>
      <c r="L8" s="41" t="s">
        <v>221</v>
      </c>
      <c r="M8" s="41" t="s">
        <v>222</v>
      </c>
      <c r="N8" s="41" t="s">
        <v>223</v>
      </c>
      <c r="O8" s="41" t="s">
        <v>224</v>
      </c>
      <c r="P8" s="41" t="s">
        <v>225</v>
      </c>
      <c r="R8" s="67" t="s">
        <v>226</v>
      </c>
      <c r="S8" s="68" t="s">
        <v>227</v>
      </c>
      <c r="T8" s="73" t="s">
        <v>228</v>
      </c>
      <c r="U8" s="72" t="s">
        <v>229</v>
      </c>
    </row>
    <row r="9" spans="1:22" ht="49.5" x14ac:dyDescent="0.25">
      <c r="A9" s="4">
        <v>1</v>
      </c>
      <c r="B9" s="5" t="s">
        <v>10</v>
      </c>
      <c r="C9" s="6" t="s">
        <v>11</v>
      </c>
      <c r="D9" s="7">
        <v>7.96</v>
      </c>
      <c r="E9" s="81">
        <v>122</v>
      </c>
      <c r="F9" s="8">
        <f>+ROUND(E9*$D9,2)</f>
        <v>971.12</v>
      </c>
      <c r="G9" s="81">
        <v>50</v>
      </c>
      <c r="H9" s="8">
        <f t="shared" ref="H9:H72" si="0">+ROUND(G9*$D9,2)</f>
        <v>398</v>
      </c>
      <c r="I9" s="8">
        <f>E9+G9</f>
        <v>172</v>
      </c>
      <c r="J9" s="8">
        <f t="shared" ref="J9:J72" si="1">+ROUND(I9*$D9,2)</f>
        <v>1369.12</v>
      </c>
      <c r="K9" s="69">
        <f>D9*0.85</f>
        <v>6.766</v>
      </c>
      <c r="L9" s="70">
        <f>+D9*1.15</f>
        <v>9.1539999999999999</v>
      </c>
      <c r="M9" s="69">
        <f>L9-K9</f>
        <v>2.3879999999999999</v>
      </c>
      <c r="N9" s="41">
        <f ca="1">RAND()</f>
        <v>0.14628316571515199</v>
      </c>
      <c r="O9" s="69">
        <f ca="1">M9*N9</f>
        <v>0.34932419972778295</v>
      </c>
      <c r="P9" s="69">
        <f ca="1">K9+O9</f>
        <v>7.115324199727783</v>
      </c>
      <c r="R9" s="69">
        <v>7.3038677194167452</v>
      </c>
      <c r="S9" s="69">
        <v>8.7617649078494129</v>
      </c>
      <c r="T9" s="69">
        <f>D9*3-R9-S9</f>
        <v>7.8143673727338392</v>
      </c>
      <c r="U9" s="69">
        <f>ROUND(AVERAGE(R9:T9),2)</f>
        <v>7.96</v>
      </c>
      <c r="V9" s="33" t="b">
        <f t="shared" ref="V9:V72" si="2">EXACT(D9,U9)</f>
        <v>1</v>
      </c>
    </row>
    <row r="10" spans="1:22" ht="33" x14ac:dyDescent="0.25">
      <c r="A10" s="4">
        <f>A9+1</f>
        <v>2</v>
      </c>
      <c r="B10" s="9" t="s">
        <v>12</v>
      </c>
      <c r="C10" s="6" t="s">
        <v>11</v>
      </c>
      <c r="D10" s="7">
        <v>24.67</v>
      </c>
      <c r="E10" s="81">
        <v>1</v>
      </c>
      <c r="F10" s="8">
        <f t="shared" ref="F10:F73" si="3">+ROUND(E10*$D10,2)</f>
        <v>24.67</v>
      </c>
      <c r="G10" s="81">
        <v>4</v>
      </c>
      <c r="H10" s="8">
        <f t="shared" si="0"/>
        <v>98.68</v>
      </c>
      <c r="I10" s="8">
        <f t="shared" ref="I10:I73" si="4">E10+G10</f>
        <v>5</v>
      </c>
      <c r="J10" s="8">
        <f t="shared" si="1"/>
        <v>123.35</v>
      </c>
      <c r="K10" s="69">
        <f t="shared" ref="K10:K73" si="5">D10*0.85</f>
        <v>20.9695</v>
      </c>
      <c r="L10" s="70">
        <f t="shared" ref="L10:L73" si="6">+D10*1.15</f>
        <v>28.3705</v>
      </c>
      <c r="M10" s="69">
        <f t="shared" ref="M10:M73" si="7">L10-K10</f>
        <v>7.4009999999999998</v>
      </c>
      <c r="N10" s="41">
        <f t="shared" ref="N10:N73" ca="1" si="8">RAND()</f>
        <v>0.66952452632550508</v>
      </c>
      <c r="O10" s="69">
        <f t="shared" ref="O10:O73" ca="1" si="9">M10*N10</f>
        <v>4.9551510193350632</v>
      </c>
      <c r="P10" s="69">
        <f t="shared" ref="P10:P73" ca="1" si="10">K10+O10</f>
        <v>25.924651019335062</v>
      </c>
      <c r="R10" s="69">
        <v>22.17246852578311</v>
      </c>
      <c r="S10" s="69">
        <v>27.674349705678527</v>
      </c>
      <c r="T10" s="69">
        <f t="shared" ref="T10:T73" si="11">D10*3-R10-S10</f>
        <v>24.163181768538369</v>
      </c>
      <c r="U10" s="69">
        <f t="shared" ref="U10:U73" si="12">ROUND(AVERAGE(R10:T10),2)</f>
        <v>24.67</v>
      </c>
      <c r="V10" s="33" t="b">
        <f t="shared" si="2"/>
        <v>1</v>
      </c>
    </row>
    <row r="11" spans="1:22" ht="16.5" x14ac:dyDescent="0.25">
      <c r="A11" s="4">
        <f t="shared" ref="A11:A74" si="13">A10+1</f>
        <v>3</v>
      </c>
      <c r="B11" s="9" t="s">
        <v>13</v>
      </c>
      <c r="C11" s="6" t="s">
        <v>11</v>
      </c>
      <c r="D11" s="7">
        <v>4.82</v>
      </c>
      <c r="E11" s="81">
        <v>432</v>
      </c>
      <c r="F11" s="8">
        <f t="shared" si="3"/>
        <v>2082.2399999999998</v>
      </c>
      <c r="G11" s="81">
        <v>50</v>
      </c>
      <c r="H11" s="8">
        <f t="shared" si="0"/>
        <v>241</v>
      </c>
      <c r="I11" s="8">
        <f t="shared" si="4"/>
        <v>482</v>
      </c>
      <c r="J11" s="8">
        <f t="shared" si="1"/>
        <v>2323.2399999999998</v>
      </c>
      <c r="K11" s="69">
        <f t="shared" si="5"/>
        <v>4.0970000000000004</v>
      </c>
      <c r="L11" s="70">
        <f t="shared" si="6"/>
        <v>5.5430000000000001</v>
      </c>
      <c r="M11" s="69">
        <f t="shared" si="7"/>
        <v>1.4459999999999997</v>
      </c>
      <c r="N11" s="41">
        <f t="shared" ca="1" si="8"/>
        <v>0.85057056388536434</v>
      </c>
      <c r="O11" s="69">
        <f t="shared" ca="1" si="9"/>
        <v>1.2299250353782365</v>
      </c>
      <c r="P11" s="69">
        <f t="shared" ca="1" si="10"/>
        <v>5.3269250353782365</v>
      </c>
      <c r="R11" s="69">
        <v>4.5631596134149239</v>
      </c>
      <c r="S11" s="69">
        <v>5.3688923340773567</v>
      </c>
      <c r="T11" s="69">
        <f t="shared" si="11"/>
        <v>4.5279480525077194</v>
      </c>
      <c r="U11" s="69">
        <f t="shared" si="12"/>
        <v>4.82</v>
      </c>
      <c r="V11" s="33" t="b">
        <f t="shared" si="2"/>
        <v>1</v>
      </c>
    </row>
    <row r="12" spans="1:22" ht="32.1" customHeight="1" x14ac:dyDescent="0.25">
      <c r="A12" s="4">
        <f t="shared" si="13"/>
        <v>4</v>
      </c>
      <c r="B12" s="9" t="s">
        <v>14</v>
      </c>
      <c r="C12" s="6" t="s">
        <v>11</v>
      </c>
      <c r="D12" s="7">
        <v>9.82</v>
      </c>
      <c r="E12" s="81">
        <v>122</v>
      </c>
      <c r="F12" s="8">
        <f t="shared" si="3"/>
        <v>1198.04</v>
      </c>
      <c r="G12" s="81">
        <v>50</v>
      </c>
      <c r="H12" s="8">
        <f t="shared" si="0"/>
        <v>491</v>
      </c>
      <c r="I12" s="8">
        <f t="shared" si="4"/>
        <v>172</v>
      </c>
      <c r="J12" s="8">
        <f t="shared" si="1"/>
        <v>1689.04</v>
      </c>
      <c r="K12" s="69">
        <f t="shared" si="5"/>
        <v>8.3469999999999995</v>
      </c>
      <c r="L12" s="70">
        <f t="shared" si="6"/>
        <v>11.292999999999999</v>
      </c>
      <c r="M12" s="69">
        <f t="shared" si="7"/>
        <v>2.9459999999999997</v>
      </c>
      <c r="N12" s="41">
        <f t="shared" ca="1" si="8"/>
        <v>0.63938179779499082</v>
      </c>
      <c r="O12" s="69">
        <f t="shared" ca="1" si="9"/>
        <v>1.8836187763040428</v>
      </c>
      <c r="P12" s="69">
        <f t="shared" ca="1" si="10"/>
        <v>10.230618776304043</v>
      </c>
      <c r="R12" s="69">
        <v>8.5595540566380333</v>
      </c>
      <c r="S12" s="69">
        <v>9.1564601569912281</v>
      </c>
      <c r="T12" s="69">
        <f t="shared" si="11"/>
        <v>11.743985786370738</v>
      </c>
      <c r="U12" s="69">
        <f t="shared" si="12"/>
        <v>9.82</v>
      </c>
      <c r="V12" s="33" t="b">
        <f t="shared" si="2"/>
        <v>1</v>
      </c>
    </row>
    <row r="13" spans="1:22" ht="16.5" x14ac:dyDescent="0.25">
      <c r="A13" s="4">
        <f t="shared" si="13"/>
        <v>5</v>
      </c>
      <c r="B13" s="9" t="s">
        <v>15</v>
      </c>
      <c r="C13" s="6" t="s">
        <v>11</v>
      </c>
      <c r="D13" s="7">
        <v>0.87</v>
      </c>
      <c r="E13" s="81">
        <v>206</v>
      </c>
      <c r="F13" s="8">
        <f t="shared" si="3"/>
        <v>179.22</v>
      </c>
      <c r="G13" s="81">
        <v>50</v>
      </c>
      <c r="H13" s="8">
        <f t="shared" si="0"/>
        <v>43.5</v>
      </c>
      <c r="I13" s="8">
        <f t="shared" si="4"/>
        <v>256</v>
      </c>
      <c r="J13" s="8">
        <f t="shared" si="1"/>
        <v>222.72</v>
      </c>
      <c r="K13" s="69">
        <f t="shared" si="5"/>
        <v>0.73949999999999994</v>
      </c>
      <c r="L13" s="70">
        <f t="shared" si="6"/>
        <v>1.0004999999999999</v>
      </c>
      <c r="M13" s="69">
        <f t="shared" si="7"/>
        <v>0.26100000000000001</v>
      </c>
      <c r="N13" s="41">
        <f t="shared" ca="1" si="8"/>
        <v>0.32545817859561432</v>
      </c>
      <c r="O13" s="69">
        <f t="shared" ca="1" si="9"/>
        <v>8.4944584613455346E-2</v>
      </c>
      <c r="P13" s="69">
        <f t="shared" ca="1" si="10"/>
        <v>0.82444458461345527</v>
      </c>
      <c r="R13" s="69">
        <v>0.77245878901113973</v>
      </c>
      <c r="S13" s="69">
        <v>0.93715037216153008</v>
      </c>
      <c r="T13" s="69">
        <f t="shared" si="11"/>
        <v>0.90039083882732995</v>
      </c>
      <c r="U13" s="69">
        <f t="shared" si="12"/>
        <v>0.87</v>
      </c>
      <c r="V13" s="33" t="b">
        <f t="shared" si="2"/>
        <v>1</v>
      </c>
    </row>
    <row r="14" spans="1:22" ht="33" x14ac:dyDescent="0.25">
      <c r="A14" s="4">
        <f t="shared" si="13"/>
        <v>6</v>
      </c>
      <c r="B14" s="9" t="s">
        <v>16</v>
      </c>
      <c r="C14" s="6" t="s">
        <v>11</v>
      </c>
      <c r="D14" s="7">
        <v>7.13</v>
      </c>
      <c r="E14" s="81">
        <v>26</v>
      </c>
      <c r="F14" s="8">
        <f t="shared" si="3"/>
        <v>185.38</v>
      </c>
      <c r="G14" s="81"/>
      <c r="H14" s="8">
        <f t="shared" si="0"/>
        <v>0</v>
      </c>
      <c r="I14" s="8">
        <f t="shared" si="4"/>
        <v>26</v>
      </c>
      <c r="J14" s="8">
        <f t="shared" si="1"/>
        <v>185.38</v>
      </c>
      <c r="K14" s="69">
        <f t="shared" si="5"/>
        <v>6.0604999999999993</v>
      </c>
      <c r="L14" s="70">
        <f t="shared" si="6"/>
        <v>8.1994999999999987</v>
      </c>
      <c r="M14" s="69">
        <f t="shared" si="7"/>
        <v>2.1389999999999993</v>
      </c>
      <c r="N14" s="41">
        <f t="shared" ca="1" si="8"/>
        <v>0.38784977482882788</v>
      </c>
      <c r="O14" s="69">
        <f t="shared" ca="1" si="9"/>
        <v>0.82961066835886255</v>
      </c>
      <c r="P14" s="69">
        <f t="shared" ca="1" si="10"/>
        <v>6.8901106683588615</v>
      </c>
      <c r="R14" s="69">
        <v>6.158589991819782</v>
      </c>
      <c r="S14" s="69">
        <v>6.4613747174450875</v>
      </c>
      <c r="T14" s="69">
        <f t="shared" si="11"/>
        <v>8.770035290735132</v>
      </c>
      <c r="U14" s="69">
        <f t="shared" si="12"/>
        <v>7.13</v>
      </c>
      <c r="V14" s="33" t="b">
        <f t="shared" si="2"/>
        <v>1</v>
      </c>
    </row>
    <row r="15" spans="1:22" ht="33" x14ac:dyDescent="0.25">
      <c r="A15" s="4">
        <f t="shared" si="13"/>
        <v>7</v>
      </c>
      <c r="B15" s="9" t="s">
        <v>17</v>
      </c>
      <c r="C15" s="6" t="s">
        <v>11</v>
      </c>
      <c r="D15" s="7">
        <v>6.39</v>
      </c>
      <c r="E15" s="81">
        <v>299</v>
      </c>
      <c r="F15" s="8">
        <f t="shared" si="3"/>
        <v>1910.61</v>
      </c>
      <c r="G15" s="81"/>
      <c r="H15" s="8">
        <f t="shared" si="0"/>
        <v>0</v>
      </c>
      <c r="I15" s="8">
        <f t="shared" si="4"/>
        <v>299</v>
      </c>
      <c r="J15" s="8">
        <f t="shared" si="1"/>
        <v>1910.61</v>
      </c>
      <c r="K15" s="69">
        <f t="shared" si="5"/>
        <v>5.4314999999999998</v>
      </c>
      <c r="L15" s="70">
        <f t="shared" si="6"/>
        <v>7.3484999999999987</v>
      </c>
      <c r="M15" s="69">
        <f t="shared" si="7"/>
        <v>1.9169999999999989</v>
      </c>
      <c r="N15" s="41">
        <f t="shared" ca="1" si="8"/>
        <v>0.74388076418063132</v>
      </c>
      <c r="O15" s="69">
        <f t="shared" ca="1" si="9"/>
        <v>1.4260194249342695</v>
      </c>
      <c r="P15" s="69">
        <f t="shared" ca="1" si="10"/>
        <v>6.857519424934269</v>
      </c>
      <c r="R15" s="69">
        <v>6.0938594378949773</v>
      </c>
      <c r="S15" s="69">
        <v>5.9974044273964591</v>
      </c>
      <c r="T15" s="69">
        <f t="shared" si="11"/>
        <v>7.0787361347085618</v>
      </c>
      <c r="U15" s="69">
        <f t="shared" si="12"/>
        <v>6.39</v>
      </c>
      <c r="V15" s="33" t="b">
        <f t="shared" si="2"/>
        <v>1</v>
      </c>
    </row>
    <row r="16" spans="1:22" ht="33" x14ac:dyDescent="0.25">
      <c r="A16" s="4">
        <f t="shared" si="13"/>
        <v>8</v>
      </c>
      <c r="B16" s="9" t="s">
        <v>18</v>
      </c>
      <c r="C16" s="6" t="s">
        <v>11</v>
      </c>
      <c r="D16" s="7">
        <v>6.47</v>
      </c>
      <c r="E16" s="81">
        <v>322</v>
      </c>
      <c r="F16" s="8">
        <f t="shared" si="3"/>
        <v>2083.34</v>
      </c>
      <c r="G16" s="81">
        <v>194</v>
      </c>
      <c r="H16" s="8">
        <f t="shared" si="0"/>
        <v>1255.18</v>
      </c>
      <c r="I16" s="8">
        <f t="shared" si="4"/>
        <v>516</v>
      </c>
      <c r="J16" s="8">
        <f t="shared" si="1"/>
        <v>3338.52</v>
      </c>
      <c r="K16" s="69">
        <f t="shared" si="5"/>
        <v>5.4994999999999994</v>
      </c>
      <c r="L16" s="70">
        <f t="shared" si="6"/>
        <v>7.4404999999999992</v>
      </c>
      <c r="M16" s="69">
        <f t="shared" si="7"/>
        <v>1.9409999999999998</v>
      </c>
      <c r="N16" s="41">
        <f t="shared" ca="1" si="8"/>
        <v>0.95406508588424999</v>
      </c>
      <c r="O16" s="69">
        <f t="shared" ca="1" si="9"/>
        <v>1.851840331701329</v>
      </c>
      <c r="P16" s="69">
        <f t="shared" ca="1" si="10"/>
        <v>7.3513403317013282</v>
      </c>
      <c r="R16" s="69">
        <v>6.5661666817284843</v>
      </c>
      <c r="S16" s="69">
        <v>5.5807394314782668</v>
      </c>
      <c r="T16" s="69">
        <f t="shared" si="11"/>
        <v>7.2630938867932491</v>
      </c>
      <c r="U16" s="69">
        <f t="shared" si="12"/>
        <v>6.47</v>
      </c>
      <c r="V16" s="33" t="b">
        <f t="shared" si="2"/>
        <v>1</v>
      </c>
    </row>
    <row r="17" spans="1:22" ht="33" x14ac:dyDescent="0.25">
      <c r="A17" s="4">
        <f t="shared" si="13"/>
        <v>9</v>
      </c>
      <c r="B17" s="9" t="s">
        <v>19</v>
      </c>
      <c r="C17" s="6" t="s">
        <v>11</v>
      </c>
      <c r="D17" s="7">
        <v>6.83</v>
      </c>
      <c r="E17" s="81">
        <v>60</v>
      </c>
      <c r="F17" s="8">
        <f t="shared" si="3"/>
        <v>409.8</v>
      </c>
      <c r="G17" s="81"/>
      <c r="H17" s="8">
        <f t="shared" si="0"/>
        <v>0</v>
      </c>
      <c r="I17" s="8">
        <f t="shared" si="4"/>
        <v>60</v>
      </c>
      <c r="J17" s="8">
        <f t="shared" si="1"/>
        <v>409.8</v>
      </c>
      <c r="K17" s="69">
        <f t="shared" si="5"/>
        <v>5.8055000000000003</v>
      </c>
      <c r="L17" s="70">
        <f t="shared" si="6"/>
        <v>7.8544999999999998</v>
      </c>
      <c r="M17" s="69">
        <f t="shared" si="7"/>
        <v>2.0489999999999995</v>
      </c>
      <c r="N17" s="41">
        <f t="shared" ca="1" si="8"/>
        <v>0.94369836571604571</v>
      </c>
      <c r="O17" s="69">
        <f t="shared" ca="1" si="9"/>
        <v>1.9336379513521771</v>
      </c>
      <c r="P17" s="69">
        <f t="shared" ca="1" si="10"/>
        <v>7.739137951352177</v>
      </c>
      <c r="R17" s="69">
        <v>6.3800779024413936</v>
      </c>
      <c r="S17" s="69">
        <v>6.0271192955308663</v>
      </c>
      <c r="T17" s="69">
        <f t="shared" si="11"/>
        <v>8.0828028020277429</v>
      </c>
      <c r="U17" s="69">
        <f t="shared" si="12"/>
        <v>6.83</v>
      </c>
      <c r="V17" s="33" t="b">
        <f t="shared" si="2"/>
        <v>1</v>
      </c>
    </row>
    <row r="18" spans="1:22" ht="33" x14ac:dyDescent="0.25">
      <c r="A18" s="4">
        <f t="shared" si="13"/>
        <v>10</v>
      </c>
      <c r="B18" s="9" t="s">
        <v>20</v>
      </c>
      <c r="C18" s="6" t="s">
        <v>11</v>
      </c>
      <c r="D18" s="7">
        <v>7.71</v>
      </c>
      <c r="E18" s="81">
        <v>19</v>
      </c>
      <c r="F18" s="8">
        <f t="shared" si="3"/>
        <v>146.49</v>
      </c>
      <c r="G18" s="81">
        <v>55</v>
      </c>
      <c r="H18" s="8">
        <f t="shared" si="0"/>
        <v>424.05</v>
      </c>
      <c r="I18" s="8">
        <f t="shared" si="4"/>
        <v>74</v>
      </c>
      <c r="J18" s="8">
        <f t="shared" si="1"/>
        <v>570.54</v>
      </c>
      <c r="K18" s="69">
        <f t="shared" si="5"/>
        <v>6.5534999999999997</v>
      </c>
      <c r="L18" s="70">
        <f t="shared" si="6"/>
        <v>8.8664999999999985</v>
      </c>
      <c r="M18" s="69">
        <f t="shared" si="7"/>
        <v>2.3129999999999988</v>
      </c>
      <c r="N18" s="41">
        <f t="shared" ca="1" si="8"/>
        <v>0.40809859990791786</v>
      </c>
      <c r="O18" s="69">
        <f t="shared" ca="1" si="9"/>
        <v>0.94393206158701348</v>
      </c>
      <c r="P18" s="69">
        <f t="shared" ca="1" si="10"/>
        <v>7.4974320615870127</v>
      </c>
      <c r="R18" s="69">
        <v>8.2149207110306683</v>
      </c>
      <c r="S18" s="69">
        <v>6.7216407169182162</v>
      </c>
      <c r="T18" s="69">
        <f t="shared" si="11"/>
        <v>8.1934385720511145</v>
      </c>
      <c r="U18" s="69">
        <f t="shared" si="12"/>
        <v>7.71</v>
      </c>
      <c r="V18" s="33" t="b">
        <f t="shared" si="2"/>
        <v>1</v>
      </c>
    </row>
    <row r="19" spans="1:22" ht="32.1" customHeight="1" x14ac:dyDescent="0.25">
      <c r="A19" s="4">
        <f t="shared" si="13"/>
        <v>11</v>
      </c>
      <c r="B19" s="10" t="s">
        <v>21</v>
      </c>
      <c r="C19" s="6" t="s">
        <v>11</v>
      </c>
      <c r="D19" s="7">
        <v>2.42</v>
      </c>
      <c r="E19" s="81">
        <v>360</v>
      </c>
      <c r="F19" s="8">
        <f t="shared" si="3"/>
        <v>871.2</v>
      </c>
      <c r="G19" s="81">
        <v>120</v>
      </c>
      <c r="H19" s="8">
        <f t="shared" si="0"/>
        <v>290.39999999999998</v>
      </c>
      <c r="I19" s="8">
        <f t="shared" si="4"/>
        <v>480</v>
      </c>
      <c r="J19" s="8">
        <f t="shared" si="1"/>
        <v>1161.5999999999999</v>
      </c>
      <c r="K19" s="69">
        <f t="shared" si="5"/>
        <v>2.0569999999999999</v>
      </c>
      <c r="L19" s="70">
        <f t="shared" si="6"/>
        <v>2.7829999999999999</v>
      </c>
      <c r="M19" s="69">
        <f t="shared" si="7"/>
        <v>0.72599999999999998</v>
      </c>
      <c r="N19" s="41">
        <f t="shared" ca="1" si="8"/>
        <v>0.9703365588342806</v>
      </c>
      <c r="O19" s="69">
        <f t="shared" ca="1" si="9"/>
        <v>0.70446434171368766</v>
      </c>
      <c r="P19" s="69">
        <f t="shared" ca="1" si="10"/>
        <v>2.7614643417136877</v>
      </c>
      <c r="R19" s="69">
        <v>2.5743518787670721</v>
      </c>
      <c r="S19" s="69">
        <v>2.2088179618599093</v>
      </c>
      <c r="T19" s="69">
        <f t="shared" si="11"/>
        <v>2.4768301593730189</v>
      </c>
      <c r="U19" s="69">
        <f t="shared" si="12"/>
        <v>2.42</v>
      </c>
      <c r="V19" s="33" t="b">
        <f t="shared" si="2"/>
        <v>1</v>
      </c>
    </row>
    <row r="20" spans="1:22" ht="33" x14ac:dyDescent="0.25">
      <c r="A20" s="4">
        <f t="shared" si="13"/>
        <v>12</v>
      </c>
      <c r="B20" s="9" t="s">
        <v>22</v>
      </c>
      <c r="C20" s="6" t="s">
        <v>11</v>
      </c>
      <c r="D20" s="7">
        <v>48.95</v>
      </c>
      <c r="E20" s="81">
        <v>13</v>
      </c>
      <c r="F20" s="8">
        <f t="shared" si="3"/>
        <v>636.35</v>
      </c>
      <c r="G20" s="81"/>
      <c r="H20" s="8">
        <f t="shared" si="0"/>
        <v>0</v>
      </c>
      <c r="I20" s="8">
        <f t="shared" si="4"/>
        <v>13</v>
      </c>
      <c r="J20" s="8">
        <f t="shared" si="1"/>
        <v>636.35</v>
      </c>
      <c r="K20" s="69">
        <f t="shared" si="5"/>
        <v>41.607500000000002</v>
      </c>
      <c r="L20" s="70">
        <f t="shared" si="6"/>
        <v>56.292499999999997</v>
      </c>
      <c r="M20" s="69">
        <f t="shared" si="7"/>
        <v>14.684999999999995</v>
      </c>
      <c r="N20" s="41">
        <f t="shared" ca="1" si="8"/>
        <v>0.98418458951016152</v>
      </c>
      <c r="O20" s="69">
        <f t="shared" ca="1" si="9"/>
        <v>14.452750696956716</v>
      </c>
      <c r="P20" s="69">
        <f t="shared" ca="1" si="10"/>
        <v>56.060250696956714</v>
      </c>
      <c r="R20" s="69">
        <v>51.104869753246156</v>
      </c>
      <c r="S20" s="69">
        <v>50.086189958170813</v>
      </c>
      <c r="T20" s="69">
        <f t="shared" si="11"/>
        <v>45.658940288583047</v>
      </c>
      <c r="U20" s="69">
        <f t="shared" si="12"/>
        <v>48.95</v>
      </c>
      <c r="V20" s="33" t="b">
        <f t="shared" si="2"/>
        <v>1</v>
      </c>
    </row>
    <row r="21" spans="1:22" ht="33" x14ac:dyDescent="0.25">
      <c r="A21" s="4">
        <f t="shared" si="13"/>
        <v>13</v>
      </c>
      <c r="B21" s="9" t="s">
        <v>23</v>
      </c>
      <c r="C21" s="6" t="s">
        <v>11</v>
      </c>
      <c r="D21" s="7">
        <v>69.38</v>
      </c>
      <c r="E21" s="81">
        <v>389</v>
      </c>
      <c r="F21" s="8">
        <f>+ROUND(E21*$D21,2)</f>
        <v>26988.82</v>
      </c>
      <c r="G21" s="81">
        <v>180</v>
      </c>
      <c r="H21" s="8">
        <f t="shared" si="0"/>
        <v>12488.4</v>
      </c>
      <c r="I21" s="8">
        <f t="shared" si="4"/>
        <v>569</v>
      </c>
      <c r="J21" s="8">
        <f t="shared" si="1"/>
        <v>39477.22</v>
      </c>
      <c r="K21" s="69">
        <f t="shared" si="5"/>
        <v>58.972999999999992</v>
      </c>
      <c r="L21" s="70">
        <f t="shared" si="6"/>
        <v>79.786999999999992</v>
      </c>
      <c r="M21" s="69">
        <f t="shared" si="7"/>
        <v>20.814</v>
      </c>
      <c r="N21" s="41">
        <f t="shared" ca="1" si="8"/>
        <v>0.390488359380042</v>
      </c>
      <c r="O21" s="69">
        <f t="shared" ca="1" si="9"/>
        <v>8.1276247121361944</v>
      </c>
      <c r="P21" s="69">
        <f t="shared" ca="1" si="10"/>
        <v>67.100624712136181</v>
      </c>
      <c r="R21" s="69">
        <v>65.195475977251235</v>
      </c>
      <c r="S21" s="69">
        <v>66.117386212799104</v>
      </c>
      <c r="T21" s="69">
        <f t="shared" si="11"/>
        <v>76.827137809949633</v>
      </c>
      <c r="U21" s="69">
        <f t="shared" si="12"/>
        <v>69.38</v>
      </c>
      <c r="V21" s="33" t="b">
        <f t="shared" si="2"/>
        <v>1</v>
      </c>
    </row>
    <row r="22" spans="1:22" ht="33" x14ac:dyDescent="0.25">
      <c r="A22" s="4">
        <f t="shared" si="13"/>
        <v>14</v>
      </c>
      <c r="B22" s="9" t="s">
        <v>24</v>
      </c>
      <c r="C22" s="6" t="s">
        <v>11</v>
      </c>
      <c r="D22" s="7">
        <v>87.62</v>
      </c>
      <c r="E22" s="81">
        <v>14</v>
      </c>
      <c r="F22" s="8">
        <f t="shared" si="3"/>
        <v>1226.68</v>
      </c>
      <c r="G22" s="81">
        <v>4</v>
      </c>
      <c r="H22" s="8">
        <f t="shared" si="0"/>
        <v>350.48</v>
      </c>
      <c r="I22" s="8">
        <f t="shared" si="4"/>
        <v>18</v>
      </c>
      <c r="J22" s="8">
        <f t="shared" si="1"/>
        <v>1577.16</v>
      </c>
      <c r="K22" s="69">
        <f t="shared" si="5"/>
        <v>74.477000000000004</v>
      </c>
      <c r="L22" s="70">
        <f t="shared" si="6"/>
        <v>100.76299999999999</v>
      </c>
      <c r="M22" s="69">
        <f t="shared" si="7"/>
        <v>26.285999999999987</v>
      </c>
      <c r="N22" s="41">
        <f t="shared" ca="1" si="8"/>
        <v>0.48178439085586078</v>
      </c>
      <c r="O22" s="69">
        <f t="shared" ca="1" si="9"/>
        <v>12.66418449803715</v>
      </c>
      <c r="P22" s="69">
        <f t="shared" ca="1" si="10"/>
        <v>87.141184498037148</v>
      </c>
      <c r="R22" s="69">
        <v>95.117888552665505</v>
      </c>
      <c r="S22" s="69">
        <v>80.128779949911475</v>
      </c>
      <c r="T22" s="69">
        <f t="shared" si="11"/>
        <v>87.613331497423033</v>
      </c>
      <c r="U22" s="69">
        <f t="shared" si="12"/>
        <v>87.62</v>
      </c>
      <c r="V22" s="33" t="b">
        <f t="shared" si="2"/>
        <v>1</v>
      </c>
    </row>
    <row r="23" spans="1:22" ht="33" x14ac:dyDescent="0.25">
      <c r="A23" s="4">
        <f t="shared" si="13"/>
        <v>15</v>
      </c>
      <c r="B23" s="11" t="s">
        <v>25</v>
      </c>
      <c r="C23" s="6" t="s">
        <v>11</v>
      </c>
      <c r="D23" s="7">
        <v>5.19</v>
      </c>
      <c r="E23" s="81">
        <v>144</v>
      </c>
      <c r="F23" s="8">
        <f t="shared" si="3"/>
        <v>747.36</v>
      </c>
      <c r="G23" s="81">
        <v>90</v>
      </c>
      <c r="H23" s="8">
        <f t="shared" si="0"/>
        <v>467.1</v>
      </c>
      <c r="I23" s="8">
        <f t="shared" si="4"/>
        <v>234</v>
      </c>
      <c r="J23" s="8">
        <f t="shared" si="1"/>
        <v>1214.46</v>
      </c>
      <c r="K23" s="69">
        <f t="shared" si="5"/>
        <v>4.4115000000000002</v>
      </c>
      <c r="L23" s="70">
        <f t="shared" si="6"/>
        <v>5.9684999999999997</v>
      </c>
      <c r="M23" s="69">
        <f t="shared" si="7"/>
        <v>1.5569999999999995</v>
      </c>
      <c r="N23" s="41">
        <f t="shared" ca="1" si="8"/>
        <v>0.81104284149461114</v>
      </c>
      <c r="O23" s="69">
        <f t="shared" ca="1" si="9"/>
        <v>1.2627937042071091</v>
      </c>
      <c r="P23" s="69">
        <f t="shared" ca="1" si="10"/>
        <v>5.6742937042071091</v>
      </c>
      <c r="R23" s="69">
        <v>5.2533581483205971</v>
      </c>
      <c r="S23" s="69">
        <v>4.8495733298493144</v>
      </c>
      <c r="T23" s="69">
        <f t="shared" si="11"/>
        <v>5.4670685218300887</v>
      </c>
      <c r="U23" s="69">
        <f t="shared" si="12"/>
        <v>5.19</v>
      </c>
      <c r="V23" s="33" t="b">
        <f t="shared" si="2"/>
        <v>1</v>
      </c>
    </row>
    <row r="24" spans="1:22" ht="45" customHeight="1" x14ac:dyDescent="0.25">
      <c r="A24" s="4">
        <f t="shared" si="13"/>
        <v>16</v>
      </c>
      <c r="B24" s="9" t="s">
        <v>26</v>
      </c>
      <c r="C24" s="6" t="s">
        <v>11</v>
      </c>
      <c r="D24" s="7">
        <v>4.24</v>
      </c>
      <c r="E24" s="81">
        <v>634</v>
      </c>
      <c r="F24" s="8">
        <f t="shared" si="3"/>
        <v>2688.16</v>
      </c>
      <c r="G24" s="81">
        <v>304</v>
      </c>
      <c r="H24" s="8">
        <f t="shared" si="0"/>
        <v>1288.96</v>
      </c>
      <c r="I24" s="8">
        <f t="shared" si="4"/>
        <v>938</v>
      </c>
      <c r="J24" s="8">
        <f t="shared" si="1"/>
        <v>3977.12</v>
      </c>
      <c r="K24" s="69">
        <f t="shared" si="5"/>
        <v>3.6040000000000001</v>
      </c>
      <c r="L24" s="70">
        <f t="shared" si="6"/>
        <v>4.8759999999999994</v>
      </c>
      <c r="M24" s="69">
        <f t="shared" si="7"/>
        <v>1.2719999999999994</v>
      </c>
      <c r="N24" s="41">
        <f t="shared" ca="1" si="8"/>
        <v>0.27482257978620439</v>
      </c>
      <c r="O24" s="69">
        <f t="shared" ca="1" si="9"/>
        <v>0.34957432148805179</v>
      </c>
      <c r="P24" s="69">
        <f t="shared" ca="1" si="10"/>
        <v>3.9535743214880519</v>
      </c>
      <c r="R24" s="69">
        <v>3.6422275136473936</v>
      </c>
      <c r="S24" s="69">
        <v>4.8249518421667084</v>
      </c>
      <c r="T24" s="69">
        <f t="shared" si="11"/>
        <v>4.2528206441858991</v>
      </c>
      <c r="U24" s="69">
        <f t="shared" si="12"/>
        <v>4.24</v>
      </c>
      <c r="V24" s="33" t="b">
        <f t="shared" si="2"/>
        <v>1</v>
      </c>
    </row>
    <row r="25" spans="1:22" ht="33" x14ac:dyDescent="0.25">
      <c r="A25" s="4">
        <f t="shared" si="13"/>
        <v>17</v>
      </c>
      <c r="B25" s="11" t="s">
        <v>27</v>
      </c>
      <c r="C25" s="6" t="s">
        <v>11</v>
      </c>
      <c r="D25" s="7">
        <v>13.84</v>
      </c>
      <c r="E25" s="81">
        <v>295</v>
      </c>
      <c r="F25" s="8">
        <f t="shared" si="3"/>
        <v>4082.8</v>
      </c>
      <c r="G25" s="81">
        <v>83</v>
      </c>
      <c r="H25" s="8">
        <f t="shared" si="0"/>
        <v>1148.72</v>
      </c>
      <c r="I25" s="8">
        <f t="shared" si="4"/>
        <v>378</v>
      </c>
      <c r="J25" s="8">
        <f t="shared" si="1"/>
        <v>5231.5200000000004</v>
      </c>
      <c r="K25" s="69">
        <f t="shared" si="5"/>
        <v>11.763999999999999</v>
      </c>
      <c r="L25" s="70">
        <f t="shared" si="6"/>
        <v>15.915999999999999</v>
      </c>
      <c r="M25" s="69">
        <f t="shared" si="7"/>
        <v>4.1519999999999992</v>
      </c>
      <c r="N25" s="41">
        <f t="shared" ca="1" si="8"/>
        <v>0.43642012731596069</v>
      </c>
      <c r="O25" s="69">
        <f t="shared" ca="1" si="9"/>
        <v>1.8120163686158686</v>
      </c>
      <c r="P25" s="69">
        <f t="shared" ca="1" si="10"/>
        <v>13.576016368615868</v>
      </c>
      <c r="R25" s="69">
        <v>13.58325222020536</v>
      </c>
      <c r="S25" s="69">
        <v>13.902371848584863</v>
      </c>
      <c r="T25" s="69">
        <f t="shared" si="11"/>
        <v>14.034375931209773</v>
      </c>
      <c r="U25" s="69">
        <f t="shared" si="12"/>
        <v>13.84</v>
      </c>
      <c r="V25" s="33" t="b">
        <f t="shared" si="2"/>
        <v>1</v>
      </c>
    </row>
    <row r="26" spans="1:22" ht="33" x14ac:dyDescent="0.25">
      <c r="A26" s="4">
        <f t="shared" si="13"/>
        <v>18</v>
      </c>
      <c r="B26" s="11" t="s">
        <v>28</v>
      </c>
      <c r="C26" s="6" t="s">
        <v>11</v>
      </c>
      <c r="D26" s="7">
        <v>14.72</v>
      </c>
      <c r="E26" s="81">
        <v>12</v>
      </c>
      <c r="F26" s="8">
        <f t="shared" si="3"/>
        <v>176.64</v>
      </c>
      <c r="G26" s="81">
        <v>17</v>
      </c>
      <c r="H26" s="8">
        <f t="shared" si="0"/>
        <v>250.24</v>
      </c>
      <c r="I26" s="8">
        <f t="shared" si="4"/>
        <v>29</v>
      </c>
      <c r="J26" s="8">
        <f t="shared" si="1"/>
        <v>426.88</v>
      </c>
      <c r="K26" s="69">
        <f t="shared" si="5"/>
        <v>12.512</v>
      </c>
      <c r="L26" s="70">
        <f t="shared" si="6"/>
        <v>16.928000000000001</v>
      </c>
      <c r="M26" s="69">
        <f t="shared" si="7"/>
        <v>4.4160000000000004</v>
      </c>
      <c r="N26" s="41">
        <f t="shared" ca="1" si="8"/>
        <v>0.25752164622825502</v>
      </c>
      <c r="O26" s="69">
        <f t="shared" ca="1" si="9"/>
        <v>1.1372155897439742</v>
      </c>
      <c r="P26" s="69">
        <f t="shared" ca="1" si="10"/>
        <v>13.649215589743974</v>
      </c>
      <c r="R26" s="69">
        <v>16.917268727537316</v>
      </c>
      <c r="S26" s="69">
        <v>13.701931582351214</v>
      </c>
      <c r="T26" s="69">
        <f t="shared" si="11"/>
        <v>13.540799690111474</v>
      </c>
      <c r="U26" s="69">
        <f t="shared" si="12"/>
        <v>14.72</v>
      </c>
      <c r="V26" s="33" t="b">
        <f t="shared" si="2"/>
        <v>1</v>
      </c>
    </row>
    <row r="27" spans="1:22" ht="33" x14ac:dyDescent="0.25">
      <c r="A27" s="4">
        <f t="shared" si="13"/>
        <v>19</v>
      </c>
      <c r="B27" s="11" t="s">
        <v>29</v>
      </c>
      <c r="C27" s="6" t="s">
        <v>11</v>
      </c>
      <c r="D27" s="7">
        <v>1.41</v>
      </c>
      <c r="E27" s="81">
        <v>829</v>
      </c>
      <c r="F27" s="8">
        <f t="shared" si="3"/>
        <v>1168.8900000000001</v>
      </c>
      <c r="G27" s="81">
        <v>268</v>
      </c>
      <c r="H27" s="8">
        <f t="shared" si="0"/>
        <v>377.88</v>
      </c>
      <c r="I27" s="8">
        <f t="shared" si="4"/>
        <v>1097</v>
      </c>
      <c r="J27" s="8">
        <f t="shared" si="1"/>
        <v>1546.77</v>
      </c>
      <c r="K27" s="69">
        <f t="shared" si="5"/>
        <v>1.1984999999999999</v>
      </c>
      <c r="L27" s="70">
        <f t="shared" si="6"/>
        <v>1.6214999999999997</v>
      </c>
      <c r="M27" s="69">
        <f t="shared" si="7"/>
        <v>0.42299999999999982</v>
      </c>
      <c r="N27" s="41">
        <f t="shared" ca="1" si="8"/>
        <v>0.20566909415873014</v>
      </c>
      <c r="O27" s="69">
        <f t="shared" ca="1" si="9"/>
        <v>8.6998026829142816E-2</v>
      </c>
      <c r="P27" s="69">
        <f t="shared" ca="1" si="10"/>
        <v>1.2854980268291427</v>
      </c>
      <c r="R27" s="69">
        <v>1.6200214734139622</v>
      </c>
      <c r="S27" s="69">
        <v>1.4059246404411472</v>
      </c>
      <c r="T27" s="69">
        <f t="shared" si="11"/>
        <v>1.2040538861448902</v>
      </c>
      <c r="U27" s="69">
        <f t="shared" si="12"/>
        <v>1.41</v>
      </c>
      <c r="V27" s="33" t="b">
        <f t="shared" si="2"/>
        <v>1</v>
      </c>
    </row>
    <row r="28" spans="1:22" ht="51.95" customHeight="1" x14ac:dyDescent="0.25">
      <c r="A28" s="4">
        <f t="shared" si="13"/>
        <v>20</v>
      </c>
      <c r="B28" s="11" t="s">
        <v>30</v>
      </c>
      <c r="C28" s="6" t="s">
        <v>11</v>
      </c>
      <c r="D28" s="7">
        <v>4.29</v>
      </c>
      <c r="E28" s="81">
        <v>96</v>
      </c>
      <c r="F28" s="8">
        <f t="shared" si="3"/>
        <v>411.84</v>
      </c>
      <c r="G28" s="81">
        <v>50</v>
      </c>
      <c r="H28" s="8">
        <f t="shared" si="0"/>
        <v>214.5</v>
      </c>
      <c r="I28" s="8">
        <f t="shared" si="4"/>
        <v>146</v>
      </c>
      <c r="J28" s="8">
        <f t="shared" si="1"/>
        <v>626.34</v>
      </c>
      <c r="K28" s="69">
        <f t="shared" si="5"/>
        <v>3.6465000000000001</v>
      </c>
      <c r="L28" s="70">
        <f t="shared" si="6"/>
        <v>4.9334999999999996</v>
      </c>
      <c r="M28" s="69">
        <f t="shared" si="7"/>
        <v>1.2869999999999995</v>
      </c>
      <c r="N28" s="41">
        <f t="shared" ca="1" si="8"/>
        <v>0.96396096587338587</v>
      </c>
      <c r="O28" s="69">
        <f t="shared" ca="1" si="9"/>
        <v>1.2406177630790471</v>
      </c>
      <c r="P28" s="69">
        <f t="shared" ca="1" si="10"/>
        <v>4.887117763079047</v>
      </c>
      <c r="R28" s="69">
        <v>4.9112682550508326</v>
      </c>
      <c r="S28" s="69">
        <v>4.7779651052567509</v>
      </c>
      <c r="T28" s="69">
        <f t="shared" si="11"/>
        <v>3.1807666396924175</v>
      </c>
      <c r="U28" s="69">
        <f t="shared" si="12"/>
        <v>4.29</v>
      </c>
      <c r="V28" s="33" t="b">
        <f t="shared" si="2"/>
        <v>1</v>
      </c>
    </row>
    <row r="29" spans="1:22" ht="33" x14ac:dyDescent="0.25">
      <c r="A29" s="4">
        <f t="shared" si="13"/>
        <v>21</v>
      </c>
      <c r="B29" s="11" t="s">
        <v>31</v>
      </c>
      <c r="C29" s="6" t="s">
        <v>11</v>
      </c>
      <c r="D29" s="7">
        <v>4.0999999999999996</v>
      </c>
      <c r="E29" s="81">
        <v>282</v>
      </c>
      <c r="F29" s="8">
        <f t="shared" si="3"/>
        <v>1156.2</v>
      </c>
      <c r="G29" s="81">
        <v>83</v>
      </c>
      <c r="H29" s="8">
        <f t="shared" si="0"/>
        <v>340.3</v>
      </c>
      <c r="I29" s="8">
        <f t="shared" si="4"/>
        <v>365</v>
      </c>
      <c r="J29" s="8">
        <f t="shared" si="1"/>
        <v>1496.5</v>
      </c>
      <c r="K29" s="69">
        <f t="shared" si="5"/>
        <v>3.4849999999999994</v>
      </c>
      <c r="L29" s="70">
        <f t="shared" si="6"/>
        <v>4.714999999999999</v>
      </c>
      <c r="M29" s="69">
        <f t="shared" si="7"/>
        <v>1.2299999999999995</v>
      </c>
      <c r="N29" s="41">
        <f t="shared" ca="1" si="8"/>
        <v>0.86681177240162421</v>
      </c>
      <c r="O29" s="69">
        <f t="shared" ca="1" si="9"/>
        <v>1.0661784800539973</v>
      </c>
      <c r="P29" s="69">
        <f t="shared" ca="1" si="10"/>
        <v>4.5511784800539967</v>
      </c>
      <c r="R29" s="69">
        <v>4.0927128940941824</v>
      </c>
      <c r="S29" s="69">
        <v>4.604025450429849</v>
      </c>
      <c r="T29" s="69">
        <f t="shared" si="11"/>
        <v>3.6032616554759676</v>
      </c>
      <c r="U29" s="69">
        <f t="shared" si="12"/>
        <v>4.0999999999999996</v>
      </c>
      <c r="V29" s="33" t="b">
        <f t="shared" si="2"/>
        <v>1</v>
      </c>
    </row>
    <row r="30" spans="1:22" ht="16.5" x14ac:dyDescent="0.25">
      <c r="A30" s="4">
        <f t="shared" si="13"/>
        <v>22</v>
      </c>
      <c r="B30" s="10" t="s">
        <v>32</v>
      </c>
      <c r="C30" s="6" t="s">
        <v>11</v>
      </c>
      <c r="D30" s="7">
        <v>5.78</v>
      </c>
      <c r="E30" s="81">
        <v>791</v>
      </c>
      <c r="F30" s="8">
        <f t="shared" si="3"/>
        <v>4571.9799999999996</v>
      </c>
      <c r="G30" s="81">
        <v>294</v>
      </c>
      <c r="H30" s="8">
        <f t="shared" si="0"/>
        <v>1699.32</v>
      </c>
      <c r="I30" s="8">
        <f t="shared" si="4"/>
        <v>1085</v>
      </c>
      <c r="J30" s="8">
        <f t="shared" si="1"/>
        <v>6271.3</v>
      </c>
      <c r="K30" s="69">
        <f t="shared" si="5"/>
        <v>4.9130000000000003</v>
      </c>
      <c r="L30" s="70">
        <f t="shared" si="6"/>
        <v>6.6469999999999994</v>
      </c>
      <c r="M30" s="69">
        <f t="shared" si="7"/>
        <v>1.7339999999999991</v>
      </c>
      <c r="N30" s="41">
        <f t="shared" ca="1" si="8"/>
        <v>7.7619035005509041E-2</v>
      </c>
      <c r="O30" s="69">
        <f t="shared" ca="1" si="9"/>
        <v>0.13459140669955261</v>
      </c>
      <c r="P30" s="69">
        <f t="shared" ca="1" si="10"/>
        <v>5.0475914066995529</v>
      </c>
      <c r="R30" s="69">
        <v>6.6001953013489754</v>
      </c>
      <c r="S30" s="69">
        <v>6.5821769024299046</v>
      </c>
      <c r="T30" s="69">
        <f t="shared" si="11"/>
        <v>4.1576277962211199</v>
      </c>
      <c r="U30" s="69">
        <f t="shared" si="12"/>
        <v>5.78</v>
      </c>
      <c r="V30" s="33" t="b">
        <f t="shared" si="2"/>
        <v>1</v>
      </c>
    </row>
    <row r="31" spans="1:22" ht="16.5" x14ac:dyDescent="0.25">
      <c r="A31" s="4">
        <f t="shared" si="13"/>
        <v>23</v>
      </c>
      <c r="B31" s="10" t="s">
        <v>33</v>
      </c>
      <c r="C31" s="6" t="s">
        <v>11</v>
      </c>
      <c r="D31" s="7">
        <v>14.64</v>
      </c>
      <c r="E31" s="81"/>
      <c r="F31" s="8">
        <f t="shared" si="3"/>
        <v>0</v>
      </c>
      <c r="G31" s="81">
        <v>12</v>
      </c>
      <c r="H31" s="8">
        <f t="shared" si="0"/>
        <v>175.68</v>
      </c>
      <c r="I31" s="8">
        <f t="shared" si="4"/>
        <v>12</v>
      </c>
      <c r="J31" s="8">
        <f t="shared" si="1"/>
        <v>175.68</v>
      </c>
      <c r="K31" s="69">
        <f t="shared" si="5"/>
        <v>12.444000000000001</v>
      </c>
      <c r="L31" s="70">
        <f t="shared" si="6"/>
        <v>16.835999999999999</v>
      </c>
      <c r="M31" s="69">
        <f t="shared" si="7"/>
        <v>4.3919999999999977</v>
      </c>
      <c r="N31" s="41">
        <f t="shared" ca="1" si="8"/>
        <v>0.32630738066589404</v>
      </c>
      <c r="O31" s="69">
        <f t="shared" ca="1" si="9"/>
        <v>1.4331420158846058</v>
      </c>
      <c r="P31" s="69">
        <f t="shared" ca="1" si="10"/>
        <v>13.877142015884607</v>
      </c>
      <c r="R31" s="69">
        <v>14.476201794978584</v>
      </c>
      <c r="S31" s="69">
        <v>12.713284672021567</v>
      </c>
      <c r="T31" s="69">
        <f t="shared" si="11"/>
        <v>16.730513532999851</v>
      </c>
      <c r="U31" s="69">
        <f t="shared" si="12"/>
        <v>14.64</v>
      </c>
      <c r="V31" s="33" t="b">
        <f t="shared" si="2"/>
        <v>1</v>
      </c>
    </row>
    <row r="32" spans="1:22" ht="16.5" x14ac:dyDescent="0.25">
      <c r="A32" s="4">
        <f t="shared" si="13"/>
        <v>24</v>
      </c>
      <c r="B32" s="11" t="s">
        <v>34</v>
      </c>
      <c r="C32" s="6" t="s">
        <v>11</v>
      </c>
      <c r="D32" s="7">
        <v>181.41</v>
      </c>
      <c r="E32" s="81"/>
      <c r="F32" s="8">
        <f t="shared" si="3"/>
        <v>0</v>
      </c>
      <c r="G32" s="81">
        <v>1</v>
      </c>
      <c r="H32" s="8">
        <f t="shared" si="0"/>
        <v>181.41</v>
      </c>
      <c r="I32" s="8">
        <f t="shared" si="4"/>
        <v>1</v>
      </c>
      <c r="J32" s="8">
        <f t="shared" si="1"/>
        <v>181.41</v>
      </c>
      <c r="K32" s="69">
        <f t="shared" si="5"/>
        <v>154.1985</v>
      </c>
      <c r="L32" s="70">
        <f t="shared" si="6"/>
        <v>208.62149999999997</v>
      </c>
      <c r="M32" s="69">
        <f t="shared" si="7"/>
        <v>54.422999999999973</v>
      </c>
      <c r="N32" s="41">
        <f t="shared" ca="1" si="8"/>
        <v>8.9126189486848806E-2</v>
      </c>
      <c r="O32" s="69">
        <f t="shared" ca="1" si="9"/>
        <v>4.8505146104427705</v>
      </c>
      <c r="P32" s="69">
        <f t="shared" ca="1" si="10"/>
        <v>159.04901461044275</v>
      </c>
      <c r="R32" s="69">
        <v>169.20796387007877</v>
      </c>
      <c r="S32" s="69">
        <v>165.0044989018057</v>
      </c>
      <c r="T32" s="69">
        <f t="shared" si="11"/>
        <v>210.01753722811557</v>
      </c>
      <c r="U32" s="69">
        <f t="shared" si="12"/>
        <v>181.41</v>
      </c>
      <c r="V32" s="33" t="b">
        <f t="shared" si="2"/>
        <v>1</v>
      </c>
    </row>
    <row r="33" spans="1:22" ht="16.5" x14ac:dyDescent="0.25">
      <c r="A33" s="4">
        <f t="shared" si="13"/>
        <v>25</v>
      </c>
      <c r="B33" s="11" t="s">
        <v>35</v>
      </c>
      <c r="C33" s="6" t="s">
        <v>11</v>
      </c>
      <c r="D33" s="7">
        <v>256.27</v>
      </c>
      <c r="E33" s="81">
        <v>313</v>
      </c>
      <c r="F33" s="8">
        <f t="shared" si="3"/>
        <v>80212.509999999995</v>
      </c>
      <c r="G33" s="81">
        <v>98</v>
      </c>
      <c r="H33" s="8">
        <f t="shared" si="0"/>
        <v>25114.46</v>
      </c>
      <c r="I33" s="8">
        <f t="shared" si="4"/>
        <v>411</v>
      </c>
      <c r="J33" s="8">
        <f t="shared" si="1"/>
        <v>105326.97</v>
      </c>
      <c r="K33" s="69">
        <f t="shared" si="5"/>
        <v>217.82949999999997</v>
      </c>
      <c r="L33" s="70">
        <f t="shared" si="6"/>
        <v>294.71049999999997</v>
      </c>
      <c r="M33" s="69">
        <f t="shared" si="7"/>
        <v>76.881</v>
      </c>
      <c r="N33" s="41">
        <f t="shared" ca="1" si="8"/>
        <v>0.77640847004545765</v>
      </c>
      <c r="O33" s="69">
        <f t="shared" ca="1" si="9"/>
        <v>59.69105958556483</v>
      </c>
      <c r="P33" s="69">
        <f t="shared" ca="1" si="10"/>
        <v>277.5205595855648</v>
      </c>
      <c r="R33" s="69">
        <v>255.14487421461072</v>
      </c>
      <c r="S33" s="69">
        <v>261.27487862962533</v>
      </c>
      <c r="T33" s="69">
        <f t="shared" si="11"/>
        <v>252.39024715576392</v>
      </c>
      <c r="U33" s="69">
        <f t="shared" si="12"/>
        <v>256.27</v>
      </c>
      <c r="V33" s="33" t="b">
        <f t="shared" si="2"/>
        <v>1</v>
      </c>
    </row>
    <row r="34" spans="1:22" ht="16.5" x14ac:dyDescent="0.25">
      <c r="A34" s="4">
        <f t="shared" si="13"/>
        <v>26</v>
      </c>
      <c r="B34" s="11" t="s">
        <v>36</v>
      </c>
      <c r="C34" s="6" t="s">
        <v>11</v>
      </c>
      <c r="D34" s="7">
        <v>350.08</v>
      </c>
      <c r="E34" s="81">
        <v>8</v>
      </c>
      <c r="F34" s="8">
        <f t="shared" si="3"/>
        <v>2800.64</v>
      </c>
      <c r="G34" s="81">
        <v>2</v>
      </c>
      <c r="H34" s="8">
        <f t="shared" si="0"/>
        <v>700.16</v>
      </c>
      <c r="I34" s="8">
        <f t="shared" si="4"/>
        <v>10</v>
      </c>
      <c r="J34" s="8">
        <f t="shared" si="1"/>
        <v>3500.8</v>
      </c>
      <c r="K34" s="69">
        <f t="shared" si="5"/>
        <v>297.56799999999998</v>
      </c>
      <c r="L34" s="70">
        <f t="shared" si="6"/>
        <v>402.59199999999993</v>
      </c>
      <c r="M34" s="69">
        <f t="shared" si="7"/>
        <v>105.02399999999994</v>
      </c>
      <c r="N34" s="41">
        <f t="shared" ca="1" si="8"/>
        <v>0.13071938279138229</v>
      </c>
      <c r="O34" s="69">
        <f t="shared" ca="1" si="9"/>
        <v>13.728672458282126</v>
      </c>
      <c r="P34" s="69">
        <f t="shared" ca="1" si="10"/>
        <v>311.2966724582821</v>
      </c>
      <c r="R34" s="69">
        <v>369.19649783019526</v>
      </c>
      <c r="S34" s="69">
        <v>326.1743410583689</v>
      </c>
      <c r="T34" s="69">
        <f t="shared" si="11"/>
        <v>354.8691611114358</v>
      </c>
      <c r="U34" s="69">
        <f t="shared" si="12"/>
        <v>350.08</v>
      </c>
      <c r="V34" s="33" t="b">
        <f t="shared" si="2"/>
        <v>1</v>
      </c>
    </row>
    <row r="35" spans="1:22" ht="16.5" x14ac:dyDescent="0.25">
      <c r="A35" s="4">
        <f t="shared" si="13"/>
        <v>27</v>
      </c>
      <c r="B35" s="11" t="s">
        <v>37</v>
      </c>
      <c r="C35" s="6" t="s">
        <v>11</v>
      </c>
      <c r="D35" s="7">
        <v>868.83</v>
      </c>
      <c r="E35" s="81">
        <v>1</v>
      </c>
      <c r="F35" s="8">
        <f t="shared" si="3"/>
        <v>868.83</v>
      </c>
      <c r="G35" s="81"/>
      <c r="H35" s="8">
        <f t="shared" si="0"/>
        <v>0</v>
      </c>
      <c r="I35" s="8">
        <f t="shared" si="4"/>
        <v>1</v>
      </c>
      <c r="J35" s="8">
        <f t="shared" si="1"/>
        <v>868.83</v>
      </c>
      <c r="K35" s="69">
        <f t="shared" si="5"/>
        <v>738.50549999999998</v>
      </c>
      <c r="L35" s="70">
        <f t="shared" si="6"/>
        <v>999.15449999999998</v>
      </c>
      <c r="M35" s="69">
        <f t="shared" si="7"/>
        <v>260.649</v>
      </c>
      <c r="N35" s="41">
        <f t="shared" ca="1" si="8"/>
        <v>0.72100738519781638</v>
      </c>
      <c r="O35" s="69">
        <f t="shared" ca="1" si="9"/>
        <v>187.92985394442564</v>
      </c>
      <c r="P35" s="69">
        <f t="shared" ca="1" si="10"/>
        <v>926.43535394442563</v>
      </c>
      <c r="R35" s="69">
        <v>741.77411399865014</v>
      </c>
      <c r="S35" s="69">
        <v>813.71025225842084</v>
      </c>
      <c r="T35" s="69">
        <f t="shared" si="11"/>
        <v>1051.0056337429291</v>
      </c>
      <c r="U35" s="69">
        <f t="shared" si="12"/>
        <v>868.83</v>
      </c>
      <c r="V35" s="33" t="b">
        <f t="shared" si="2"/>
        <v>1</v>
      </c>
    </row>
    <row r="36" spans="1:22" ht="32.1" customHeight="1" x14ac:dyDescent="0.25">
      <c r="A36" s="4">
        <f t="shared" si="13"/>
        <v>28</v>
      </c>
      <c r="B36" s="10" t="s">
        <v>38</v>
      </c>
      <c r="C36" s="6" t="s">
        <v>11</v>
      </c>
      <c r="D36" s="7">
        <v>1.45</v>
      </c>
      <c r="E36" s="81">
        <v>89</v>
      </c>
      <c r="F36" s="8">
        <f t="shared" si="3"/>
        <v>129.05000000000001</v>
      </c>
      <c r="G36" s="81">
        <v>53</v>
      </c>
      <c r="H36" s="8">
        <f t="shared" si="0"/>
        <v>76.849999999999994</v>
      </c>
      <c r="I36" s="8">
        <f t="shared" si="4"/>
        <v>142</v>
      </c>
      <c r="J36" s="8">
        <f t="shared" si="1"/>
        <v>205.9</v>
      </c>
      <c r="K36" s="69">
        <f t="shared" si="5"/>
        <v>1.2324999999999999</v>
      </c>
      <c r="L36" s="70">
        <f t="shared" si="6"/>
        <v>1.6674999999999998</v>
      </c>
      <c r="M36" s="69">
        <f t="shared" si="7"/>
        <v>0.43499999999999983</v>
      </c>
      <c r="N36" s="41">
        <f t="shared" ca="1" si="8"/>
        <v>0.65773759896937822</v>
      </c>
      <c r="O36" s="69">
        <f t="shared" ca="1" si="9"/>
        <v>0.2861158555516794</v>
      </c>
      <c r="P36" s="69">
        <f t="shared" ca="1" si="10"/>
        <v>1.5186158555516793</v>
      </c>
      <c r="R36" s="69">
        <v>1.4296467919327118</v>
      </c>
      <c r="S36" s="69">
        <v>1.412236071419638</v>
      </c>
      <c r="T36" s="69">
        <f t="shared" si="11"/>
        <v>1.5081171366476498</v>
      </c>
      <c r="U36" s="69">
        <f t="shared" si="12"/>
        <v>1.45</v>
      </c>
      <c r="V36" s="33" t="b">
        <f t="shared" si="2"/>
        <v>1</v>
      </c>
    </row>
    <row r="37" spans="1:22" ht="16.5" x14ac:dyDescent="0.25">
      <c r="A37" s="4">
        <f t="shared" si="13"/>
        <v>29</v>
      </c>
      <c r="B37" s="5" t="s">
        <v>39</v>
      </c>
      <c r="C37" s="6" t="s">
        <v>11</v>
      </c>
      <c r="D37" s="7">
        <v>12.05</v>
      </c>
      <c r="E37" s="81">
        <v>953</v>
      </c>
      <c r="F37" s="8">
        <f t="shared" si="3"/>
        <v>11483.65</v>
      </c>
      <c r="G37" s="81">
        <v>415</v>
      </c>
      <c r="H37" s="8">
        <f t="shared" si="0"/>
        <v>5000.75</v>
      </c>
      <c r="I37" s="8">
        <f t="shared" si="4"/>
        <v>1368</v>
      </c>
      <c r="J37" s="8">
        <f t="shared" si="1"/>
        <v>16484.400000000001</v>
      </c>
      <c r="K37" s="69">
        <f t="shared" si="5"/>
        <v>10.2425</v>
      </c>
      <c r="L37" s="70">
        <f t="shared" si="6"/>
        <v>13.8575</v>
      </c>
      <c r="M37" s="69">
        <f t="shared" si="7"/>
        <v>3.6150000000000002</v>
      </c>
      <c r="N37" s="41">
        <f t="shared" ca="1" si="8"/>
        <v>0.69377929861809362</v>
      </c>
      <c r="O37" s="69">
        <f t="shared" ca="1" si="9"/>
        <v>2.5080121645044087</v>
      </c>
      <c r="P37" s="69">
        <f t="shared" ca="1" si="10"/>
        <v>12.750512164504409</v>
      </c>
      <c r="R37" s="69">
        <v>11.868574336009159</v>
      </c>
      <c r="S37" s="69">
        <v>11.856914883155936</v>
      </c>
      <c r="T37" s="69">
        <f t="shared" si="11"/>
        <v>12.424510780834909</v>
      </c>
      <c r="U37" s="69">
        <f t="shared" si="12"/>
        <v>12.05</v>
      </c>
      <c r="V37" s="33" t="b">
        <f t="shared" si="2"/>
        <v>1</v>
      </c>
    </row>
    <row r="38" spans="1:22" ht="16.5" x14ac:dyDescent="0.25">
      <c r="A38" s="4">
        <f t="shared" si="13"/>
        <v>30</v>
      </c>
      <c r="B38" s="5" t="s">
        <v>40</v>
      </c>
      <c r="C38" s="6" t="s">
        <v>11</v>
      </c>
      <c r="D38" s="7">
        <v>15.39</v>
      </c>
      <c r="E38" s="81">
        <v>216</v>
      </c>
      <c r="F38" s="8">
        <f t="shared" si="3"/>
        <v>3324.24</v>
      </c>
      <c r="G38" s="81">
        <v>108</v>
      </c>
      <c r="H38" s="8">
        <f t="shared" si="0"/>
        <v>1662.12</v>
      </c>
      <c r="I38" s="8">
        <f t="shared" si="4"/>
        <v>324</v>
      </c>
      <c r="J38" s="8">
        <f t="shared" si="1"/>
        <v>4986.3599999999997</v>
      </c>
      <c r="K38" s="69">
        <f t="shared" si="5"/>
        <v>13.0815</v>
      </c>
      <c r="L38" s="70">
        <f t="shared" si="6"/>
        <v>17.698499999999999</v>
      </c>
      <c r="M38" s="69">
        <f t="shared" si="7"/>
        <v>4.6169999999999991</v>
      </c>
      <c r="N38" s="41">
        <f t="shared" ca="1" si="8"/>
        <v>0.46695349179925705</v>
      </c>
      <c r="O38" s="69">
        <f t="shared" ca="1" si="9"/>
        <v>2.1559242716371694</v>
      </c>
      <c r="P38" s="69">
        <f t="shared" ca="1" si="10"/>
        <v>15.23742427163717</v>
      </c>
      <c r="R38" s="69">
        <v>15.677187049391533</v>
      </c>
      <c r="S38" s="69">
        <v>15.721568962416038</v>
      </c>
      <c r="T38" s="69">
        <f t="shared" si="11"/>
        <v>14.771243988192429</v>
      </c>
      <c r="U38" s="69">
        <f t="shared" si="12"/>
        <v>15.39</v>
      </c>
      <c r="V38" s="33" t="b">
        <f t="shared" si="2"/>
        <v>1</v>
      </c>
    </row>
    <row r="39" spans="1:22" ht="16.5" x14ac:dyDescent="0.25">
      <c r="A39" s="4">
        <f t="shared" si="13"/>
        <v>31</v>
      </c>
      <c r="B39" s="12" t="s">
        <v>41</v>
      </c>
      <c r="C39" s="6" t="s">
        <v>11</v>
      </c>
      <c r="D39" s="7">
        <v>3.05</v>
      </c>
      <c r="E39" s="81">
        <v>113</v>
      </c>
      <c r="F39" s="8">
        <f t="shared" si="3"/>
        <v>344.65</v>
      </c>
      <c r="G39" s="81">
        <v>50</v>
      </c>
      <c r="H39" s="8">
        <f t="shared" si="0"/>
        <v>152.5</v>
      </c>
      <c r="I39" s="8">
        <f t="shared" si="4"/>
        <v>163</v>
      </c>
      <c r="J39" s="8">
        <f t="shared" si="1"/>
        <v>497.15</v>
      </c>
      <c r="K39" s="69">
        <f t="shared" si="5"/>
        <v>2.5924999999999998</v>
      </c>
      <c r="L39" s="70">
        <f t="shared" si="6"/>
        <v>3.5074999999999994</v>
      </c>
      <c r="M39" s="69">
        <f t="shared" si="7"/>
        <v>0.91499999999999959</v>
      </c>
      <c r="N39" s="41">
        <f t="shared" ca="1" si="8"/>
        <v>0.88422951184787002</v>
      </c>
      <c r="O39" s="69">
        <f t="shared" ca="1" si="9"/>
        <v>0.8090700033408007</v>
      </c>
      <c r="P39" s="69">
        <f t="shared" ca="1" si="10"/>
        <v>3.4015700033408005</v>
      </c>
      <c r="R39" s="69">
        <v>3.5049406841304025</v>
      </c>
      <c r="S39" s="69">
        <v>2.752634446537201</v>
      </c>
      <c r="T39" s="69">
        <f t="shared" si="11"/>
        <v>2.8924248693323951</v>
      </c>
      <c r="U39" s="69">
        <f t="shared" si="12"/>
        <v>3.05</v>
      </c>
      <c r="V39" s="33" t="b">
        <f t="shared" si="2"/>
        <v>1</v>
      </c>
    </row>
    <row r="40" spans="1:22" ht="16.5" x14ac:dyDescent="0.25">
      <c r="A40" s="4">
        <f t="shared" si="13"/>
        <v>32</v>
      </c>
      <c r="B40" s="12" t="s">
        <v>42</v>
      </c>
      <c r="C40" s="6" t="s">
        <v>11</v>
      </c>
      <c r="D40" s="7">
        <v>0.81</v>
      </c>
      <c r="E40" s="81">
        <v>350</v>
      </c>
      <c r="F40" s="8">
        <f t="shared" si="3"/>
        <v>283.5</v>
      </c>
      <c r="G40" s="81">
        <v>120</v>
      </c>
      <c r="H40" s="8">
        <f t="shared" si="0"/>
        <v>97.2</v>
      </c>
      <c r="I40" s="8">
        <f t="shared" si="4"/>
        <v>470</v>
      </c>
      <c r="J40" s="8">
        <f t="shared" si="1"/>
        <v>380.7</v>
      </c>
      <c r="K40" s="69">
        <f t="shared" si="5"/>
        <v>0.6885</v>
      </c>
      <c r="L40" s="70">
        <f t="shared" si="6"/>
        <v>0.93149999999999999</v>
      </c>
      <c r="M40" s="69">
        <f t="shared" si="7"/>
        <v>0.24299999999999999</v>
      </c>
      <c r="N40" s="41">
        <f t="shared" ca="1" si="8"/>
        <v>0.47321715922680252</v>
      </c>
      <c r="O40" s="69">
        <f t="shared" ca="1" si="9"/>
        <v>0.11499176969211301</v>
      </c>
      <c r="P40" s="69">
        <f t="shared" ca="1" si="10"/>
        <v>0.803491769692113</v>
      </c>
      <c r="R40" s="69">
        <v>0.79839176634697884</v>
      </c>
      <c r="S40" s="69">
        <v>0.71451243164134892</v>
      </c>
      <c r="T40" s="69">
        <f t="shared" si="11"/>
        <v>0.9170958020116724</v>
      </c>
      <c r="U40" s="69">
        <f t="shared" si="12"/>
        <v>0.81</v>
      </c>
      <c r="V40" s="33" t="b">
        <f t="shared" si="2"/>
        <v>1</v>
      </c>
    </row>
    <row r="41" spans="1:22" ht="33" x14ac:dyDescent="0.25">
      <c r="A41" s="4">
        <f t="shared" si="13"/>
        <v>33</v>
      </c>
      <c r="B41" s="13" t="s">
        <v>181</v>
      </c>
      <c r="C41" s="6" t="s">
        <v>11</v>
      </c>
      <c r="D41" s="7">
        <v>6.73</v>
      </c>
      <c r="E41" s="81">
        <v>160</v>
      </c>
      <c r="F41" s="8">
        <f t="shared" si="3"/>
        <v>1076.8</v>
      </c>
      <c r="G41" s="81">
        <v>3</v>
      </c>
      <c r="H41" s="8">
        <f t="shared" si="0"/>
        <v>20.190000000000001</v>
      </c>
      <c r="I41" s="8">
        <f t="shared" si="4"/>
        <v>163</v>
      </c>
      <c r="J41" s="8">
        <f t="shared" si="1"/>
        <v>1096.99</v>
      </c>
      <c r="K41" s="69">
        <f t="shared" si="5"/>
        <v>5.7205000000000004</v>
      </c>
      <c r="L41" s="70">
        <f t="shared" si="6"/>
        <v>7.7394999999999996</v>
      </c>
      <c r="M41" s="69">
        <f t="shared" si="7"/>
        <v>2.0189999999999992</v>
      </c>
      <c r="N41" s="41">
        <f t="shared" ca="1" si="8"/>
        <v>0.64759026742841896</v>
      </c>
      <c r="O41" s="69">
        <f t="shared" ca="1" si="9"/>
        <v>1.3074847499379774</v>
      </c>
      <c r="P41" s="69">
        <f t="shared" ca="1" si="10"/>
        <v>7.0279847499379775</v>
      </c>
      <c r="R41" s="69">
        <v>7.0948085179468476</v>
      </c>
      <c r="S41" s="69">
        <v>5.8376070223168774</v>
      </c>
      <c r="T41" s="69">
        <f t="shared" si="11"/>
        <v>7.2575844597362753</v>
      </c>
      <c r="U41" s="69">
        <f t="shared" si="12"/>
        <v>6.73</v>
      </c>
      <c r="V41" s="33" t="b">
        <f t="shared" si="2"/>
        <v>1</v>
      </c>
    </row>
    <row r="42" spans="1:22" ht="16.5" x14ac:dyDescent="0.25">
      <c r="A42" s="4">
        <f t="shared" si="13"/>
        <v>34</v>
      </c>
      <c r="B42" s="12" t="s">
        <v>43</v>
      </c>
      <c r="C42" s="6" t="s">
        <v>11</v>
      </c>
      <c r="D42" s="7">
        <v>1.75</v>
      </c>
      <c r="E42" s="81">
        <v>2</v>
      </c>
      <c r="F42" s="8">
        <f t="shared" si="3"/>
        <v>3.5</v>
      </c>
      <c r="G42" s="8"/>
      <c r="H42" s="8">
        <f t="shared" si="0"/>
        <v>0</v>
      </c>
      <c r="I42" s="8">
        <f t="shared" si="4"/>
        <v>2</v>
      </c>
      <c r="J42" s="8">
        <f t="shared" si="1"/>
        <v>3.5</v>
      </c>
      <c r="K42" s="69">
        <f t="shared" si="5"/>
        <v>1.4875</v>
      </c>
      <c r="L42" s="70">
        <f t="shared" si="6"/>
        <v>2.0124999999999997</v>
      </c>
      <c r="M42" s="69">
        <f t="shared" si="7"/>
        <v>0.52499999999999969</v>
      </c>
      <c r="N42" s="41">
        <f t="shared" ca="1" si="8"/>
        <v>0.19013497237444532</v>
      </c>
      <c r="O42" s="69">
        <f t="shared" ca="1" si="9"/>
        <v>9.982086049658373E-2</v>
      </c>
      <c r="P42" s="69">
        <f t="shared" ca="1" si="10"/>
        <v>1.5873208604965838</v>
      </c>
      <c r="R42" s="69">
        <v>1.5053057743788485</v>
      </c>
      <c r="S42" s="69">
        <v>1.9336299159396546</v>
      </c>
      <c r="T42" s="69">
        <f t="shared" si="11"/>
        <v>1.8110643096814969</v>
      </c>
      <c r="U42" s="69">
        <f t="shared" si="12"/>
        <v>1.75</v>
      </c>
      <c r="V42" s="33" t="b">
        <f t="shared" si="2"/>
        <v>1</v>
      </c>
    </row>
    <row r="43" spans="1:22" ht="16.5" x14ac:dyDescent="0.25">
      <c r="A43" s="4">
        <f t="shared" si="13"/>
        <v>35</v>
      </c>
      <c r="B43" s="12" t="s">
        <v>44</v>
      </c>
      <c r="C43" s="6" t="s">
        <v>11</v>
      </c>
      <c r="D43" s="7">
        <v>2.77</v>
      </c>
      <c r="E43" s="81">
        <v>157</v>
      </c>
      <c r="F43" s="8">
        <f t="shared" si="3"/>
        <v>434.89</v>
      </c>
      <c r="G43" s="8"/>
      <c r="H43" s="8">
        <f t="shared" si="0"/>
        <v>0</v>
      </c>
      <c r="I43" s="8">
        <f t="shared" si="4"/>
        <v>157</v>
      </c>
      <c r="J43" s="8">
        <f t="shared" si="1"/>
        <v>434.89</v>
      </c>
      <c r="K43" s="69">
        <f t="shared" si="5"/>
        <v>2.3544999999999998</v>
      </c>
      <c r="L43" s="70">
        <f t="shared" si="6"/>
        <v>3.1854999999999998</v>
      </c>
      <c r="M43" s="69">
        <f t="shared" si="7"/>
        <v>0.83099999999999996</v>
      </c>
      <c r="N43" s="41">
        <f t="shared" ca="1" si="8"/>
        <v>0.80751421350326869</v>
      </c>
      <c r="O43" s="69">
        <f t="shared" ca="1" si="9"/>
        <v>0.67104431142121623</v>
      </c>
      <c r="P43" s="69">
        <f t="shared" ca="1" si="10"/>
        <v>3.0255443114212159</v>
      </c>
      <c r="R43" s="69">
        <v>2.4616521719076081</v>
      </c>
      <c r="S43" s="69">
        <v>3.0991846907426117</v>
      </c>
      <c r="T43" s="69">
        <f t="shared" si="11"/>
        <v>2.7491631373497807</v>
      </c>
      <c r="U43" s="69">
        <f t="shared" si="12"/>
        <v>2.77</v>
      </c>
      <c r="V43" s="33" t="b">
        <f t="shared" si="2"/>
        <v>1</v>
      </c>
    </row>
    <row r="44" spans="1:22" ht="16.5" x14ac:dyDescent="0.25">
      <c r="A44" s="4">
        <f t="shared" si="13"/>
        <v>36</v>
      </c>
      <c r="B44" s="12" t="s">
        <v>45</v>
      </c>
      <c r="C44" s="6" t="s">
        <v>11</v>
      </c>
      <c r="D44" s="7">
        <v>2.86</v>
      </c>
      <c r="E44" s="81">
        <v>843</v>
      </c>
      <c r="F44" s="8">
        <f t="shared" si="3"/>
        <v>2410.98</v>
      </c>
      <c r="G44" s="8"/>
      <c r="H44" s="8">
        <f t="shared" si="0"/>
        <v>0</v>
      </c>
      <c r="I44" s="8">
        <f t="shared" si="4"/>
        <v>843</v>
      </c>
      <c r="J44" s="8">
        <f t="shared" si="1"/>
        <v>2410.98</v>
      </c>
      <c r="K44" s="69">
        <f t="shared" si="5"/>
        <v>2.431</v>
      </c>
      <c r="L44" s="70">
        <f t="shared" si="6"/>
        <v>3.2889999999999997</v>
      </c>
      <c r="M44" s="69">
        <f t="shared" si="7"/>
        <v>0.85799999999999965</v>
      </c>
      <c r="N44" s="41">
        <f t="shared" ca="1" si="8"/>
        <v>0.61237732664330458</v>
      </c>
      <c r="O44" s="69">
        <f t="shared" ca="1" si="9"/>
        <v>0.52541974625995513</v>
      </c>
      <c r="P44" s="69">
        <f t="shared" ca="1" si="10"/>
        <v>2.9564197462599551</v>
      </c>
      <c r="R44" s="69">
        <v>2.6148004316450288</v>
      </c>
      <c r="S44" s="69">
        <v>2.5142215639832948</v>
      </c>
      <c r="T44" s="69">
        <f t="shared" si="11"/>
        <v>3.4509780043716765</v>
      </c>
      <c r="U44" s="69">
        <f t="shared" si="12"/>
        <v>2.86</v>
      </c>
      <c r="V44" s="33" t="b">
        <f t="shared" si="2"/>
        <v>1</v>
      </c>
    </row>
    <row r="45" spans="1:22" ht="16.5" x14ac:dyDescent="0.25">
      <c r="A45" s="4">
        <f t="shared" si="13"/>
        <v>37</v>
      </c>
      <c r="B45" s="12" t="s">
        <v>46</v>
      </c>
      <c r="C45" s="6" t="s">
        <v>11</v>
      </c>
      <c r="D45" s="7">
        <v>3.08</v>
      </c>
      <c r="E45" s="81">
        <v>58</v>
      </c>
      <c r="F45" s="8">
        <f t="shared" si="3"/>
        <v>178.64</v>
      </c>
      <c r="G45" s="8"/>
      <c r="H45" s="8">
        <f t="shared" si="0"/>
        <v>0</v>
      </c>
      <c r="I45" s="8">
        <f t="shared" si="4"/>
        <v>58</v>
      </c>
      <c r="J45" s="8">
        <f t="shared" si="1"/>
        <v>178.64</v>
      </c>
      <c r="K45" s="69">
        <f t="shared" si="5"/>
        <v>2.6179999999999999</v>
      </c>
      <c r="L45" s="70">
        <f t="shared" si="6"/>
        <v>3.5419999999999998</v>
      </c>
      <c r="M45" s="69">
        <f t="shared" si="7"/>
        <v>0.92399999999999993</v>
      </c>
      <c r="N45" s="41">
        <f t="shared" ca="1" si="8"/>
        <v>0.31809338471077864</v>
      </c>
      <c r="O45" s="69">
        <f t="shared" ca="1" si="9"/>
        <v>0.29391828747275944</v>
      </c>
      <c r="P45" s="69">
        <f t="shared" ca="1" si="10"/>
        <v>2.9119182874727594</v>
      </c>
      <c r="R45" s="69">
        <v>3.3891232958141178</v>
      </c>
      <c r="S45" s="69">
        <v>2.8788157905057239</v>
      </c>
      <c r="T45" s="69">
        <f t="shared" si="11"/>
        <v>2.9720609136801586</v>
      </c>
      <c r="U45" s="69">
        <f t="shared" si="12"/>
        <v>3.08</v>
      </c>
      <c r="V45" s="33" t="b">
        <f t="shared" si="2"/>
        <v>1</v>
      </c>
    </row>
    <row r="46" spans="1:22" ht="16.5" x14ac:dyDescent="0.25">
      <c r="A46" s="4">
        <f t="shared" si="13"/>
        <v>38</v>
      </c>
      <c r="B46" s="12" t="s">
        <v>196</v>
      </c>
      <c r="C46" s="6" t="s">
        <v>47</v>
      </c>
      <c r="D46" s="7">
        <v>0.9</v>
      </c>
      <c r="E46" s="8">
        <v>2616</v>
      </c>
      <c r="F46" s="8">
        <f t="shared" si="3"/>
        <v>2354.4</v>
      </c>
      <c r="G46" s="8">
        <v>450</v>
      </c>
      <c r="H46" s="8">
        <f t="shared" si="0"/>
        <v>405</v>
      </c>
      <c r="I46" s="8">
        <f t="shared" si="4"/>
        <v>3066</v>
      </c>
      <c r="J46" s="8">
        <f t="shared" si="1"/>
        <v>2759.4</v>
      </c>
      <c r="K46" s="69">
        <f t="shared" si="5"/>
        <v>0.76500000000000001</v>
      </c>
      <c r="L46" s="70">
        <f t="shared" si="6"/>
        <v>1.0349999999999999</v>
      </c>
      <c r="M46" s="69">
        <f t="shared" si="7"/>
        <v>0.26999999999999991</v>
      </c>
      <c r="N46" s="41">
        <f t="shared" ca="1" si="8"/>
        <v>0.87239907858819277</v>
      </c>
      <c r="O46" s="69">
        <f t="shared" ca="1" si="9"/>
        <v>0.23554775121881197</v>
      </c>
      <c r="P46" s="69">
        <f t="shared" ca="1" si="10"/>
        <v>1.0005477512188119</v>
      </c>
      <c r="R46" s="69">
        <v>0.86468245466391636</v>
      </c>
      <c r="S46" s="69">
        <v>0.8230207696628784</v>
      </c>
      <c r="T46" s="69">
        <f t="shared" si="11"/>
        <v>1.0122967756732053</v>
      </c>
      <c r="U46" s="69">
        <f t="shared" si="12"/>
        <v>0.9</v>
      </c>
      <c r="V46" s="33" t="b">
        <f t="shared" si="2"/>
        <v>1</v>
      </c>
    </row>
    <row r="47" spans="1:22" ht="16.5" x14ac:dyDescent="0.25">
      <c r="A47" s="4">
        <f t="shared" si="13"/>
        <v>39</v>
      </c>
      <c r="B47" s="14" t="s">
        <v>197</v>
      </c>
      <c r="C47" s="6" t="s">
        <v>11</v>
      </c>
      <c r="D47" s="7">
        <v>3.07</v>
      </c>
      <c r="E47" s="8"/>
      <c r="F47" s="8">
        <f t="shared" si="3"/>
        <v>0</v>
      </c>
      <c r="G47" s="81">
        <v>12</v>
      </c>
      <c r="H47" s="8">
        <f t="shared" si="0"/>
        <v>36.840000000000003</v>
      </c>
      <c r="I47" s="8">
        <f t="shared" si="4"/>
        <v>12</v>
      </c>
      <c r="J47" s="8">
        <f t="shared" si="1"/>
        <v>36.840000000000003</v>
      </c>
      <c r="K47" s="69">
        <f t="shared" si="5"/>
        <v>2.6094999999999997</v>
      </c>
      <c r="L47" s="70">
        <f t="shared" si="6"/>
        <v>3.5304999999999995</v>
      </c>
      <c r="M47" s="69">
        <f t="shared" si="7"/>
        <v>0.92099999999999982</v>
      </c>
      <c r="N47" s="41">
        <f t="shared" ca="1" si="8"/>
        <v>0.70436084416655687</v>
      </c>
      <c r="O47" s="69">
        <f t="shared" ca="1" si="9"/>
        <v>0.64871633747739876</v>
      </c>
      <c r="P47" s="69">
        <f t="shared" ca="1" si="10"/>
        <v>3.2582163374773985</v>
      </c>
      <c r="R47" s="69">
        <v>3.300349599064027</v>
      </c>
      <c r="S47" s="69">
        <v>2.9445495751674411</v>
      </c>
      <c r="T47" s="69">
        <f t="shared" si="11"/>
        <v>2.9651008257685305</v>
      </c>
      <c r="U47" s="69">
        <f t="shared" si="12"/>
        <v>3.07</v>
      </c>
      <c r="V47" s="33" t="b">
        <f t="shared" si="2"/>
        <v>1</v>
      </c>
    </row>
    <row r="48" spans="1:22" ht="16.5" x14ac:dyDescent="0.25">
      <c r="A48" s="4">
        <f t="shared" si="13"/>
        <v>40</v>
      </c>
      <c r="B48" s="14" t="s">
        <v>198</v>
      </c>
      <c r="C48" s="6" t="s">
        <v>11</v>
      </c>
      <c r="D48" s="7">
        <v>4.22</v>
      </c>
      <c r="E48" s="81">
        <v>91</v>
      </c>
      <c r="F48" s="8">
        <f t="shared" si="3"/>
        <v>384.02</v>
      </c>
      <c r="G48" s="81"/>
      <c r="H48" s="8">
        <f t="shared" si="0"/>
        <v>0</v>
      </c>
      <c r="I48" s="8">
        <f t="shared" si="4"/>
        <v>91</v>
      </c>
      <c r="J48" s="8">
        <f t="shared" si="1"/>
        <v>384.02</v>
      </c>
      <c r="K48" s="69">
        <f t="shared" si="5"/>
        <v>3.5869999999999997</v>
      </c>
      <c r="L48" s="70">
        <f t="shared" si="6"/>
        <v>4.8529999999999998</v>
      </c>
      <c r="M48" s="69">
        <f t="shared" si="7"/>
        <v>1.266</v>
      </c>
      <c r="N48" s="41">
        <f t="shared" ca="1" si="8"/>
        <v>0.14502460879210499</v>
      </c>
      <c r="O48" s="69">
        <f t="shared" ca="1" si="9"/>
        <v>0.18360115473080493</v>
      </c>
      <c r="P48" s="69">
        <f t="shared" ca="1" si="10"/>
        <v>3.7706011547308047</v>
      </c>
      <c r="R48" s="69">
        <v>3.8592946172749314</v>
      </c>
      <c r="S48" s="69">
        <v>3.5907494230492274</v>
      </c>
      <c r="T48" s="69">
        <f t="shared" si="11"/>
        <v>5.2099559596758409</v>
      </c>
      <c r="U48" s="69">
        <f t="shared" si="12"/>
        <v>4.22</v>
      </c>
      <c r="V48" s="33" t="b">
        <f t="shared" si="2"/>
        <v>1</v>
      </c>
    </row>
    <row r="49" spans="1:22" ht="16.5" x14ac:dyDescent="0.25">
      <c r="A49" s="4">
        <f t="shared" si="13"/>
        <v>41</v>
      </c>
      <c r="B49" s="14" t="s">
        <v>199</v>
      </c>
      <c r="C49" s="6" t="s">
        <v>11</v>
      </c>
      <c r="D49" s="7">
        <v>5.0599999999999996</v>
      </c>
      <c r="E49" s="8"/>
      <c r="F49" s="8">
        <f t="shared" si="3"/>
        <v>0</v>
      </c>
      <c r="G49" s="81">
        <v>12</v>
      </c>
      <c r="H49" s="8">
        <f t="shared" si="0"/>
        <v>60.72</v>
      </c>
      <c r="I49" s="8">
        <f t="shared" si="4"/>
        <v>12</v>
      </c>
      <c r="J49" s="8">
        <f t="shared" si="1"/>
        <v>60.72</v>
      </c>
      <c r="K49" s="69">
        <f t="shared" si="5"/>
        <v>4.3009999999999993</v>
      </c>
      <c r="L49" s="70">
        <f t="shared" si="6"/>
        <v>5.8189999999999991</v>
      </c>
      <c r="M49" s="69">
        <f t="shared" si="7"/>
        <v>1.5179999999999998</v>
      </c>
      <c r="N49" s="41">
        <f t="shared" ca="1" si="8"/>
        <v>0.87913984569037562</v>
      </c>
      <c r="O49" s="69">
        <f t="shared" ca="1" si="9"/>
        <v>1.33453428575799</v>
      </c>
      <c r="P49" s="69">
        <f t="shared" ca="1" si="10"/>
        <v>5.6355342857579895</v>
      </c>
      <c r="R49" s="69">
        <v>4.3524794429905294</v>
      </c>
      <c r="S49" s="69">
        <v>4.9864546277707129</v>
      </c>
      <c r="T49" s="69">
        <f t="shared" si="11"/>
        <v>5.8410659292387583</v>
      </c>
      <c r="U49" s="69">
        <f t="shared" si="12"/>
        <v>5.0599999999999996</v>
      </c>
      <c r="V49" s="33" t="b">
        <f t="shared" si="2"/>
        <v>1</v>
      </c>
    </row>
    <row r="50" spans="1:22" ht="16.5" x14ac:dyDescent="0.25">
      <c r="A50" s="4">
        <f t="shared" si="13"/>
        <v>42</v>
      </c>
      <c r="B50" s="5" t="s">
        <v>48</v>
      </c>
      <c r="C50" s="6" t="s">
        <v>47</v>
      </c>
      <c r="D50" s="7">
        <v>0.74</v>
      </c>
      <c r="E50" s="8">
        <v>2220</v>
      </c>
      <c r="F50" s="8">
        <f t="shared" si="3"/>
        <v>1642.8</v>
      </c>
      <c r="G50" s="8">
        <v>801</v>
      </c>
      <c r="H50" s="8">
        <f t="shared" si="0"/>
        <v>592.74</v>
      </c>
      <c r="I50" s="8">
        <f t="shared" si="4"/>
        <v>3021</v>
      </c>
      <c r="J50" s="8">
        <f t="shared" si="1"/>
        <v>2235.54</v>
      </c>
      <c r="K50" s="69">
        <f t="shared" si="5"/>
        <v>0.629</v>
      </c>
      <c r="L50" s="70">
        <f t="shared" si="6"/>
        <v>0.85099999999999998</v>
      </c>
      <c r="M50" s="69">
        <f t="shared" si="7"/>
        <v>0.22199999999999998</v>
      </c>
      <c r="N50" s="41">
        <f t="shared" ca="1" si="8"/>
        <v>0.74892316611593135</v>
      </c>
      <c r="O50" s="69">
        <f t="shared" ca="1" si="9"/>
        <v>0.16626094287773674</v>
      </c>
      <c r="P50" s="69">
        <f t="shared" ca="1" si="10"/>
        <v>0.79526094287773674</v>
      </c>
      <c r="R50" s="69">
        <v>0.69527590304808395</v>
      </c>
      <c r="S50" s="69">
        <v>0.64245585330737798</v>
      </c>
      <c r="T50" s="69">
        <f t="shared" si="11"/>
        <v>0.88226824364453782</v>
      </c>
      <c r="U50" s="69">
        <f t="shared" si="12"/>
        <v>0.74</v>
      </c>
      <c r="V50" s="33" t="b">
        <f t="shared" si="2"/>
        <v>1</v>
      </c>
    </row>
    <row r="51" spans="1:22" ht="16.5" x14ac:dyDescent="0.25">
      <c r="A51" s="4">
        <f t="shared" si="13"/>
        <v>43</v>
      </c>
      <c r="B51" s="5" t="s">
        <v>49</v>
      </c>
      <c r="C51" s="6" t="s">
        <v>47</v>
      </c>
      <c r="D51" s="7">
        <v>0.68</v>
      </c>
      <c r="E51" s="8">
        <v>1075</v>
      </c>
      <c r="F51" s="8">
        <f t="shared" si="3"/>
        <v>731</v>
      </c>
      <c r="G51" s="8">
        <v>6500</v>
      </c>
      <c r="H51" s="8">
        <f t="shared" si="0"/>
        <v>4420</v>
      </c>
      <c r="I51" s="8">
        <f t="shared" si="4"/>
        <v>7575</v>
      </c>
      <c r="J51" s="8">
        <f t="shared" si="1"/>
        <v>5151</v>
      </c>
      <c r="K51" s="69">
        <f t="shared" si="5"/>
        <v>0.57800000000000007</v>
      </c>
      <c r="L51" s="70">
        <f t="shared" si="6"/>
        <v>0.78200000000000003</v>
      </c>
      <c r="M51" s="69">
        <f t="shared" si="7"/>
        <v>0.20399999999999996</v>
      </c>
      <c r="N51" s="41">
        <f t="shared" ca="1" si="8"/>
        <v>0.52448219586522093</v>
      </c>
      <c r="O51" s="69">
        <f t="shared" ca="1" si="9"/>
        <v>0.10699436795650505</v>
      </c>
      <c r="P51" s="69">
        <f t="shared" ca="1" si="10"/>
        <v>0.68499436795650515</v>
      </c>
      <c r="R51" s="69">
        <v>0.59179828136940948</v>
      </c>
      <c r="S51" s="69">
        <v>0.65324695155446888</v>
      </c>
      <c r="T51" s="69">
        <f t="shared" si="11"/>
        <v>0.79495476707612178</v>
      </c>
      <c r="U51" s="69">
        <f t="shared" si="12"/>
        <v>0.68</v>
      </c>
      <c r="V51" s="33" t="b">
        <f t="shared" si="2"/>
        <v>1</v>
      </c>
    </row>
    <row r="52" spans="1:22" ht="16.5" x14ac:dyDescent="0.25">
      <c r="A52" s="4">
        <f t="shared" si="13"/>
        <v>44</v>
      </c>
      <c r="B52" s="5" t="s">
        <v>50</v>
      </c>
      <c r="C52" s="6" t="s">
        <v>47</v>
      </c>
      <c r="D52" s="7">
        <v>0.72</v>
      </c>
      <c r="E52" s="8">
        <v>18000</v>
      </c>
      <c r="F52" s="8">
        <f t="shared" si="3"/>
        <v>12960</v>
      </c>
      <c r="G52" s="8"/>
      <c r="H52" s="8">
        <f t="shared" si="0"/>
        <v>0</v>
      </c>
      <c r="I52" s="8">
        <f t="shared" si="4"/>
        <v>18000</v>
      </c>
      <c r="J52" s="8">
        <f t="shared" si="1"/>
        <v>12960</v>
      </c>
      <c r="K52" s="69">
        <f t="shared" si="5"/>
        <v>0.61199999999999999</v>
      </c>
      <c r="L52" s="70">
        <f t="shared" si="6"/>
        <v>0.82799999999999996</v>
      </c>
      <c r="M52" s="69">
        <f t="shared" si="7"/>
        <v>0.21599999999999997</v>
      </c>
      <c r="N52" s="41">
        <f t="shared" ca="1" si="8"/>
        <v>0.41280123797413337</v>
      </c>
      <c r="O52" s="69">
        <f t="shared" ca="1" si="9"/>
        <v>8.9165067402412798E-2</v>
      </c>
      <c r="P52" s="69">
        <f t="shared" ca="1" si="10"/>
        <v>0.7011650674024128</v>
      </c>
      <c r="R52" s="69">
        <v>0.70475136254786153</v>
      </c>
      <c r="S52" s="69">
        <v>0.62453503075510119</v>
      </c>
      <c r="T52" s="69">
        <f t="shared" si="11"/>
        <v>0.83071360669703753</v>
      </c>
      <c r="U52" s="69">
        <f t="shared" si="12"/>
        <v>0.72</v>
      </c>
      <c r="V52" s="33" t="b">
        <f t="shared" si="2"/>
        <v>1</v>
      </c>
    </row>
    <row r="53" spans="1:22" ht="16.5" x14ac:dyDescent="0.25">
      <c r="A53" s="4">
        <f t="shared" si="13"/>
        <v>45</v>
      </c>
      <c r="B53" s="5" t="s">
        <v>51</v>
      </c>
      <c r="C53" s="6" t="s">
        <v>47</v>
      </c>
      <c r="D53" s="7">
        <v>0.96</v>
      </c>
      <c r="E53" s="8">
        <v>54400</v>
      </c>
      <c r="F53" s="8">
        <f t="shared" si="3"/>
        <v>52224</v>
      </c>
      <c r="G53" s="8"/>
      <c r="H53" s="8">
        <f t="shared" si="0"/>
        <v>0</v>
      </c>
      <c r="I53" s="8">
        <f t="shared" si="4"/>
        <v>54400</v>
      </c>
      <c r="J53" s="8">
        <f t="shared" si="1"/>
        <v>52224</v>
      </c>
      <c r="K53" s="69">
        <f t="shared" si="5"/>
        <v>0.81599999999999995</v>
      </c>
      <c r="L53" s="70">
        <f t="shared" si="6"/>
        <v>1.1039999999999999</v>
      </c>
      <c r="M53" s="69">
        <f t="shared" si="7"/>
        <v>0.28799999999999992</v>
      </c>
      <c r="N53" s="41">
        <f t="shared" ca="1" si="8"/>
        <v>0.92716783423006999</v>
      </c>
      <c r="O53" s="69">
        <f t="shared" ca="1" si="9"/>
        <v>0.26702433625826011</v>
      </c>
      <c r="P53" s="69">
        <f t="shared" ca="1" si="10"/>
        <v>1.0830243362582601</v>
      </c>
      <c r="R53" s="69">
        <v>0.87402892213222705</v>
      </c>
      <c r="S53" s="69">
        <v>1.0529114453932666</v>
      </c>
      <c r="T53" s="69">
        <f t="shared" si="11"/>
        <v>0.9530596324745062</v>
      </c>
      <c r="U53" s="69">
        <f t="shared" si="12"/>
        <v>0.96</v>
      </c>
      <c r="V53" s="33" t="b">
        <f t="shared" si="2"/>
        <v>1</v>
      </c>
    </row>
    <row r="54" spans="1:22" ht="16.5" x14ac:dyDescent="0.25">
      <c r="A54" s="4">
        <f t="shared" si="13"/>
        <v>46</v>
      </c>
      <c r="B54" s="5" t="s">
        <v>52</v>
      </c>
      <c r="C54" s="6" t="s">
        <v>47</v>
      </c>
      <c r="D54" s="7">
        <v>1.43</v>
      </c>
      <c r="E54" s="8"/>
      <c r="F54" s="8">
        <f t="shared" si="3"/>
        <v>0</v>
      </c>
      <c r="G54" s="8">
        <v>19500</v>
      </c>
      <c r="H54" s="8">
        <f t="shared" si="0"/>
        <v>27885</v>
      </c>
      <c r="I54" s="8">
        <f t="shared" si="4"/>
        <v>19500</v>
      </c>
      <c r="J54" s="8">
        <f t="shared" si="1"/>
        <v>27885</v>
      </c>
      <c r="K54" s="69">
        <f t="shared" si="5"/>
        <v>1.2155</v>
      </c>
      <c r="L54" s="70">
        <f t="shared" si="6"/>
        <v>1.6444999999999999</v>
      </c>
      <c r="M54" s="69">
        <f t="shared" si="7"/>
        <v>0.42899999999999983</v>
      </c>
      <c r="N54" s="41">
        <f t="shared" ca="1" si="8"/>
        <v>0.67104698992448786</v>
      </c>
      <c r="O54" s="69">
        <f t="shared" ca="1" si="9"/>
        <v>0.28787915867760516</v>
      </c>
      <c r="P54" s="69">
        <f t="shared" ca="1" si="10"/>
        <v>1.5033791586776051</v>
      </c>
      <c r="R54" s="69">
        <v>1.6158961774487448</v>
      </c>
      <c r="S54" s="69">
        <v>1.5228093379339858</v>
      </c>
      <c r="T54" s="69">
        <f t="shared" si="11"/>
        <v>1.1512944846172695</v>
      </c>
      <c r="U54" s="69">
        <f t="shared" si="12"/>
        <v>1.43</v>
      </c>
      <c r="V54" s="33" t="b">
        <f t="shared" si="2"/>
        <v>1</v>
      </c>
    </row>
    <row r="55" spans="1:22" ht="32.1" customHeight="1" x14ac:dyDescent="0.25">
      <c r="A55" s="4">
        <f t="shared" si="13"/>
        <v>47</v>
      </c>
      <c r="B55" s="5" t="s">
        <v>53</v>
      </c>
      <c r="C55" s="6" t="s">
        <v>47</v>
      </c>
      <c r="D55" s="7">
        <v>3.27</v>
      </c>
      <c r="E55" s="8">
        <v>7000</v>
      </c>
      <c r="F55" s="8">
        <f t="shared" si="3"/>
        <v>22890</v>
      </c>
      <c r="G55" s="8"/>
      <c r="H55" s="8">
        <f t="shared" si="0"/>
        <v>0</v>
      </c>
      <c r="I55" s="8">
        <f t="shared" si="4"/>
        <v>7000</v>
      </c>
      <c r="J55" s="8">
        <f t="shared" si="1"/>
        <v>22890</v>
      </c>
      <c r="K55" s="69">
        <f t="shared" si="5"/>
        <v>2.7795000000000001</v>
      </c>
      <c r="L55" s="70">
        <f t="shared" si="6"/>
        <v>3.7604999999999995</v>
      </c>
      <c r="M55" s="69">
        <f t="shared" si="7"/>
        <v>0.98099999999999943</v>
      </c>
      <c r="N55" s="41">
        <f t="shared" ca="1" si="8"/>
        <v>0.11520280458230447</v>
      </c>
      <c r="O55" s="69">
        <f t="shared" ca="1" si="9"/>
        <v>0.11301395129524062</v>
      </c>
      <c r="P55" s="69">
        <f t="shared" ca="1" si="10"/>
        <v>2.8925139512952409</v>
      </c>
      <c r="R55" s="69">
        <v>2.8862161106788187</v>
      </c>
      <c r="S55" s="69">
        <v>3.5817865342263051</v>
      </c>
      <c r="T55" s="69">
        <f t="shared" si="11"/>
        <v>3.3419973550948772</v>
      </c>
      <c r="U55" s="69">
        <f t="shared" si="12"/>
        <v>3.27</v>
      </c>
      <c r="V55" s="33" t="b">
        <f t="shared" si="2"/>
        <v>1</v>
      </c>
    </row>
    <row r="56" spans="1:22" ht="32.1" customHeight="1" x14ac:dyDescent="0.25">
      <c r="A56" s="4">
        <f t="shared" si="13"/>
        <v>48</v>
      </c>
      <c r="B56" s="9" t="s">
        <v>54</v>
      </c>
      <c r="C56" s="6" t="s">
        <v>11</v>
      </c>
      <c r="D56" s="7">
        <v>10.45</v>
      </c>
      <c r="E56" s="81">
        <v>186</v>
      </c>
      <c r="F56" s="8">
        <f t="shared" si="3"/>
        <v>1943.7</v>
      </c>
      <c r="G56" s="81">
        <v>125</v>
      </c>
      <c r="H56" s="8">
        <f t="shared" si="0"/>
        <v>1306.25</v>
      </c>
      <c r="I56" s="8">
        <f t="shared" si="4"/>
        <v>311</v>
      </c>
      <c r="J56" s="8">
        <f t="shared" si="1"/>
        <v>3249.95</v>
      </c>
      <c r="K56" s="69">
        <f t="shared" si="5"/>
        <v>8.8824999999999985</v>
      </c>
      <c r="L56" s="70">
        <f t="shared" si="6"/>
        <v>12.017499999999998</v>
      </c>
      <c r="M56" s="69">
        <f t="shared" si="7"/>
        <v>3.1349999999999998</v>
      </c>
      <c r="N56" s="41">
        <f t="shared" ca="1" si="8"/>
        <v>0.74692883213636851</v>
      </c>
      <c r="O56" s="69">
        <f t="shared" ca="1" si="9"/>
        <v>2.3416218887475151</v>
      </c>
      <c r="P56" s="69">
        <f t="shared" ca="1" si="10"/>
        <v>11.224121888747513</v>
      </c>
      <c r="R56" s="69">
        <v>9.8068413724471135</v>
      </c>
      <c r="S56" s="69">
        <v>8.9520230253425499</v>
      </c>
      <c r="T56" s="69">
        <f t="shared" si="11"/>
        <v>12.591135602210334</v>
      </c>
      <c r="U56" s="69">
        <f t="shared" si="12"/>
        <v>10.45</v>
      </c>
      <c r="V56" s="33" t="b">
        <f t="shared" si="2"/>
        <v>1</v>
      </c>
    </row>
    <row r="57" spans="1:22" ht="32.1" customHeight="1" x14ac:dyDescent="0.25">
      <c r="A57" s="4">
        <f t="shared" si="13"/>
        <v>49</v>
      </c>
      <c r="B57" s="9" t="s">
        <v>55</v>
      </c>
      <c r="C57" s="6" t="s">
        <v>11</v>
      </c>
      <c r="D57" s="7">
        <v>0.66</v>
      </c>
      <c r="E57" s="81">
        <v>78</v>
      </c>
      <c r="F57" s="8">
        <f t="shared" si="3"/>
        <v>51.48</v>
      </c>
      <c r="G57" s="8"/>
      <c r="H57" s="8">
        <f t="shared" si="0"/>
        <v>0</v>
      </c>
      <c r="I57" s="8">
        <f t="shared" si="4"/>
        <v>78</v>
      </c>
      <c r="J57" s="8">
        <f t="shared" si="1"/>
        <v>51.48</v>
      </c>
      <c r="K57" s="69">
        <f t="shared" si="5"/>
        <v>0.56100000000000005</v>
      </c>
      <c r="L57" s="70">
        <f t="shared" si="6"/>
        <v>0.75900000000000001</v>
      </c>
      <c r="M57" s="69">
        <f t="shared" si="7"/>
        <v>0.19799999999999995</v>
      </c>
      <c r="N57" s="41">
        <f t="shared" ca="1" si="8"/>
        <v>0.58389100582332065</v>
      </c>
      <c r="O57" s="69">
        <f t="shared" ca="1" si="9"/>
        <v>0.11561041915301747</v>
      </c>
      <c r="P57" s="69">
        <f t="shared" ca="1" si="10"/>
        <v>0.67661041915301756</v>
      </c>
      <c r="R57" s="69">
        <v>0.72052279213985915</v>
      </c>
      <c r="S57" s="69">
        <v>0.64375614393146463</v>
      </c>
      <c r="T57" s="69">
        <f t="shared" si="11"/>
        <v>0.6157210639286762</v>
      </c>
      <c r="U57" s="69">
        <f t="shared" si="12"/>
        <v>0.66</v>
      </c>
      <c r="V57" s="33" t="b">
        <f t="shared" si="2"/>
        <v>1</v>
      </c>
    </row>
    <row r="58" spans="1:22" ht="16.5" x14ac:dyDescent="0.25">
      <c r="A58" s="4">
        <f t="shared" si="13"/>
        <v>50</v>
      </c>
      <c r="B58" s="9" t="s">
        <v>56</v>
      </c>
      <c r="C58" s="6" t="s">
        <v>11</v>
      </c>
      <c r="D58" s="7">
        <v>0.18</v>
      </c>
      <c r="E58" s="81">
        <v>1500</v>
      </c>
      <c r="F58" s="8">
        <f t="shared" si="3"/>
        <v>270</v>
      </c>
      <c r="G58" s="8"/>
      <c r="H58" s="8">
        <f t="shared" si="0"/>
        <v>0</v>
      </c>
      <c r="I58" s="8">
        <f t="shared" si="4"/>
        <v>1500</v>
      </c>
      <c r="J58" s="8">
        <f t="shared" si="1"/>
        <v>270</v>
      </c>
      <c r="K58" s="69">
        <f t="shared" si="5"/>
        <v>0.153</v>
      </c>
      <c r="L58" s="70">
        <f t="shared" si="6"/>
        <v>0.20699999999999999</v>
      </c>
      <c r="M58" s="69">
        <f t="shared" si="7"/>
        <v>5.3999999999999992E-2</v>
      </c>
      <c r="N58" s="41">
        <f t="shared" ca="1" si="8"/>
        <v>0.69348631875803834</v>
      </c>
      <c r="O58" s="69">
        <f t="shared" ca="1" si="9"/>
        <v>3.7448261212934063E-2</v>
      </c>
      <c r="P58" s="69">
        <f t="shared" ca="1" si="10"/>
        <v>0.19044826121293407</v>
      </c>
      <c r="R58" s="69">
        <v>0.19790525371948459</v>
      </c>
      <c r="S58" s="69">
        <v>0.18233841412957161</v>
      </c>
      <c r="T58" s="69">
        <f t="shared" si="11"/>
        <v>0.15975633215094384</v>
      </c>
      <c r="U58" s="69">
        <f t="shared" si="12"/>
        <v>0.18</v>
      </c>
      <c r="V58" s="33" t="b">
        <f t="shared" si="2"/>
        <v>1</v>
      </c>
    </row>
    <row r="59" spans="1:22" ht="32.1" customHeight="1" x14ac:dyDescent="0.25">
      <c r="A59" s="4">
        <f t="shared" si="13"/>
        <v>51</v>
      </c>
      <c r="B59" s="9" t="s">
        <v>57</v>
      </c>
      <c r="C59" s="6" t="s">
        <v>11</v>
      </c>
      <c r="D59" s="7">
        <v>43.57</v>
      </c>
      <c r="E59" s="81">
        <v>3</v>
      </c>
      <c r="F59" s="8">
        <f t="shared" si="3"/>
        <v>130.71</v>
      </c>
      <c r="G59" s="81">
        <v>6</v>
      </c>
      <c r="H59" s="8">
        <f t="shared" si="0"/>
        <v>261.42</v>
      </c>
      <c r="I59" s="8">
        <f t="shared" si="4"/>
        <v>9</v>
      </c>
      <c r="J59" s="8">
        <f t="shared" si="1"/>
        <v>392.13</v>
      </c>
      <c r="K59" s="69">
        <f t="shared" si="5"/>
        <v>37.034500000000001</v>
      </c>
      <c r="L59" s="70">
        <f t="shared" si="6"/>
        <v>50.105499999999999</v>
      </c>
      <c r="M59" s="69">
        <f t="shared" si="7"/>
        <v>13.070999999999998</v>
      </c>
      <c r="N59" s="41">
        <f t="shared" ca="1" si="8"/>
        <v>5.8034171820920744E-2</v>
      </c>
      <c r="O59" s="69">
        <f t="shared" ca="1" si="9"/>
        <v>0.75856465987125488</v>
      </c>
      <c r="P59" s="69">
        <f t="shared" ca="1" si="10"/>
        <v>37.793064659871256</v>
      </c>
      <c r="R59" s="69">
        <v>41.67744615506507</v>
      </c>
      <c r="S59" s="69">
        <v>38.51966542497042</v>
      </c>
      <c r="T59" s="69">
        <f t="shared" si="11"/>
        <v>50.512888419964519</v>
      </c>
      <c r="U59" s="69">
        <f t="shared" si="12"/>
        <v>43.57</v>
      </c>
      <c r="V59" s="33" t="b">
        <f t="shared" si="2"/>
        <v>1</v>
      </c>
    </row>
    <row r="60" spans="1:22" ht="16.5" x14ac:dyDescent="0.25">
      <c r="A60" s="4">
        <f t="shared" si="13"/>
        <v>52</v>
      </c>
      <c r="B60" s="5" t="s">
        <v>58</v>
      </c>
      <c r="C60" s="6" t="s">
        <v>11</v>
      </c>
      <c r="D60" s="7">
        <v>94.46</v>
      </c>
      <c r="E60" s="81">
        <v>29</v>
      </c>
      <c r="F60" s="8">
        <f t="shared" si="3"/>
        <v>2739.34</v>
      </c>
      <c r="G60" s="81">
        <v>3</v>
      </c>
      <c r="H60" s="8">
        <f t="shared" si="0"/>
        <v>283.38</v>
      </c>
      <c r="I60" s="8">
        <f t="shared" si="4"/>
        <v>32</v>
      </c>
      <c r="J60" s="8">
        <f t="shared" si="1"/>
        <v>3022.72</v>
      </c>
      <c r="K60" s="69">
        <f t="shared" si="5"/>
        <v>80.290999999999997</v>
      </c>
      <c r="L60" s="70">
        <f t="shared" si="6"/>
        <v>108.62899999999999</v>
      </c>
      <c r="M60" s="69">
        <f t="shared" si="7"/>
        <v>28.337999999999994</v>
      </c>
      <c r="N60" s="41">
        <f t="shared" ca="1" si="8"/>
        <v>0.82812558658452851</v>
      </c>
      <c r="O60" s="69">
        <f t="shared" ca="1" si="9"/>
        <v>23.467422872632365</v>
      </c>
      <c r="P60" s="69">
        <f t="shared" ca="1" si="10"/>
        <v>103.75842287263237</v>
      </c>
      <c r="R60" s="69">
        <v>105.27268997133237</v>
      </c>
      <c r="S60" s="69">
        <v>94.3582426091927</v>
      </c>
      <c r="T60" s="69">
        <f t="shared" si="11"/>
        <v>83.749067419474926</v>
      </c>
      <c r="U60" s="69">
        <f t="shared" si="12"/>
        <v>94.46</v>
      </c>
      <c r="V60" s="33" t="b">
        <f t="shared" si="2"/>
        <v>1</v>
      </c>
    </row>
    <row r="61" spans="1:22" ht="16.5" x14ac:dyDescent="0.25">
      <c r="A61" s="4">
        <f t="shared" si="13"/>
        <v>53</v>
      </c>
      <c r="B61" s="5" t="s">
        <v>59</v>
      </c>
      <c r="C61" s="6" t="s">
        <v>11</v>
      </c>
      <c r="D61" s="7">
        <v>145.80000000000001</v>
      </c>
      <c r="E61" s="81">
        <v>6</v>
      </c>
      <c r="F61" s="8">
        <f t="shared" si="3"/>
        <v>874.8</v>
      </c>
      <c r="G61" s="81">
        <v>2</v>
      </c>
      <c r="H61" s="8">
        <f t="shared" si="0"/>
        <v>291.60000000000002</v>
      </c>
      <c r="I61" s="8">
        <f t="shared" si="4"/>
        <v>8</v>
      </c>
      <c r="J61" s="8">
        <f t="shared" si="1"/>
        <v>1166.4000000000001</v>
      </c>
      <c r="K61" s="69">
        <f t="shared" si="5"/>
        <v>123.93</v>
      </c>
      <c r="L61" s="70">
        <f t="shared" si="6"/>
        <v>167.67</v>
      </c>
      <c r="M61" s="69">
        <f t="shared" si="7"/>
        <v>43.739999999999981</v>
      </c>
      <c r="N61" s="41">
        <f t="shared" ca="1" si="8"/>
        <v>0.11321055240139899</v>
      </c>
      <c r="O61" s="69">
        <f t="shared" ca="1" si="9"/>
        <v>4.9518295620371893</v>
      </c>
      <c r="P61" s="69">
        <f t="shared" ca="1" si="10"/>
        <v>128.88182956203718</v>
      </c>
      <c r="R61" s="69">
        <v>126.90372608545957</v>
      </c>
      <c r="S61" s="69">
        <v>144.61509710768357</v>
      </c>
      <c r="T61" s="69">
        <f t="shared" si="11"/>
        <v>165.88117680685687</v>
      </c>
      <c r="U61" s="69">
        <f t="shared" si="12"/>
        <v>145.80000000000001</v>
      </c>
      <c r="V61" s="33" t="b">
        <f t="shared" si="2"/>
        <v>1</v>
      </c>
    </row>
    <row r="62" spans="1:22" ht="16.5" x14ac:dyDescent="0.25">
      <c r="A62" s="4">
        <f t="shared" si="13"/>
        <v>54</v>
      </c>
      <c r="B62" s="5" t="s">
        <v>60</v>
      </c>
      <c r="C62" s="6" t="s">
        <v>11</v>
      </c>
      <c r="D62" s="7">
        <v>166.97</v>
      </c>
      <c r="E62" s="81"/>
      <c r="F62" s="8">
        <f t="shared" si="3"/>
        <v>0</v>
      </c>
      <c r="G62" s="81">
        <v>3</v>
      </c>
      <c r="H62" s="8">
        <f t="shared" si="0"/>
        <v>500.91</v>
      </c>
      <c r="I62" s="8">
        <f t="shared" si="4"/>
        <v>3</v>
      </c>
      <c r="J62" s="8">
        <f t="shared" si="1"/>
        <v>500.91</v>
      </c>
      <c r="K62" s="69">
        <f t="shared" si="5"/>
        <v>141.92449999999999</v>
      </c>
      <c r="L62" s="70">
        <f t="shared" si="6"/>
        <v>192.01549999999997</v>
      </c>
      <c r="M62" s="69">
        <f t="shared" si="7"/>
        <v>50.09099999999998</v>
      </c>
      <c r="N62" s="41">
        <f t="shared" ca="1" si="8"/>
        <v>0.47243229954788568</v>
      </c>
      <c r="O62" s="69">
        <f t="shared" ca="1" si="9"/>
        <v>23.664606316653131</v>
      </c>
      <c r="P62" s="69">
        <f t="shared" ca="1" si="10"/>
        <v>165.58910631665313</v>
      </c>
      <c r="R62" s="69">
        <v>154.39481886080918</v>
      </c>
      <c r="S62" s="69">
        <v>190.18239817068144</v>
      </c>
      <c r="T62" s="69">
        <f t="shared" si="11"/>
        <v>156.33278296850932</v>
      </c>
      <c r="U62" s="69">
        <f t="shared" si="12"/>
        <v>166.97</v>
      </c>
      <c r="V62" s="33" t="b">
        <f t="shared" si="2"/>
        <v>1</v>
      </c>
    </row>
    <row r="63" spans="1:22" ht="45" customHeight="1" x14ac:dyDescent="0.25">
      <c r="A63" s="4">
        <f t="shared" si="13"/>
        <v>55</v>
      </c>
      <c r="B63" s="32" t="s">
        <v>186</v>
      </c>
      <c r="C63" s="6" t="s">
        <v>11</v>
      </c>
      <c r="D63" s="7">
        <v>18211.400000000001</v>
      </c>
      <c r="E63" s="81">
        <v>1</v>
      </c>
      <c r="F63" s="8">
        <f t="shared" si="3"/>
        <v>18211.400000000001</v>
      </c>
      <c r="G63" s="81"/>
      <c r="H63" s="8">
        <f t="shared" si="0"/>
        <v>0</v>
      </c>
      <c r="I63" s="8">
        <f t="shared" si="4"/>
        <v>1</v>
      </c>
      <c r="J63" s="8">
        <f t="shared" si="1"/>
        <v>18211.400000000001</v>
      </c>
      <c r="K63" s="69">
        <f t="shared" si="5"/>
        <v>15479.69</v>
      </c>
      <c r="L63" s="70">
        <f t="shared" si="6"/>
        <v>20943.11</v>
      </c>
      <c r="M63" s="69">
        <f t="shared" si="7"/>
        <v>5463.42</v>
      </c>
      <c r="N63" s="41">
        <f t="shared" ca="1" si="8"/>
        <v>0.81717224050783077</v>
      </c>
      <c r="O63" s="69">
        <f t="shared" ca="1" si="9"/>
        <v>4464.5551622352932</v>
      </c>
      <c r="P63" s="69">
        <f t="shared" ca="1" si="10"/>
        <v>19944.245162235293</v>
      </c>
      <c r="R63" s="69">
        <v>17323.386710713829</v>
      </c>
      <c r="S63" s="69">
        <v>18335.249092024882</v>
      </c>
      <c r="T63" s="69">
        <f t="shared" si="11"/>
        <v>18975.564197261294</v>
      </c>
      <c r="U63" s="69">
        <f t="shared" si="12"/>
        <v>18211.400000000001</v>
      </c>
      <c r="V63" s="33" t="b">
        <f t="shared" si="2"/>
        <v>1</v>
      </c>
    </row>
    <row r="64" spans="1:22" ht="32.1" customHeight="1" x14ac:dyDescent="0.25">
      <c r="A64" s="4">
        <f t="shared" si="13"/>
        <v>56</v>
      </c>
      <c r="B64" s="14" t="s">
        <v>200</v>
      </c>
      <c r="C64" s="6" t="s">
        <v>11</v>
      </c>
      <c r="D64" s="7">
        <v>7.2</v>
      </c>
      <c r="E64" s="81">
        <v>38</v>
      </c>
      <c r="F64" s="8">
        <f t="shared" si="3"/>
        <v>273.60000000000002</v>
      </c>
      <c r="G64" s="81"/>
      <c r="H64" s="8">
        <f t="shared" si="0"/>
        <v>0</v>
      </c>
      <c r="I64" s="8">
        <f t="shared" si="4"/>
        <v>38</v>
      </c>
      <c r="J64" s="8">
        <f t="shared" si="1"/>
        <v>273.60000000000002</v>
      </c>
      <c r="K64" s="69">
        <f t="shared" si="5"/>
        <v>6.12</v>
      </c>
      <c r="L64" s="70">
        <f t="shared" si="6"/>
        <v>8.2799999999999994</v>
      </c>
      <c r="M64" s="69">
        <f t="shared" si="7"/>
        <v>2.1599999999999993</v>
      </c>
      <c r="N64" s="41">
        <f t="shared" ca="1" si="8"/>
        <v>0.65468707722525454</v>
      </c>
      <c r="O64" s="69">
        <f t="shared" ca="1" si="9"/>
        <v>1.4141240868065492</v>
      </c>
      <c r="P64" s="69">
        <f t="shared" ca="1" si="10"/>
        <v>7.5341240868065498</v>
      </c>
      <c r="R64" s="69">
        <v>6.7779216924901542</v>
      </c>
      <c r="S64" s="69">
        <v>7.4611283738579646</v>
      </c>
      <c r="T64" s="69">
        <f t="shared" si="11"/>
        <v>7.3609499336518835</v>
      </c>
      <c r="U64" s="69">
        <f t="shared" si="12"/>
        <v>7.2</v>
      </c>
      <c r="V64" s="33" t="b">
        <f t="shared" si="2"/>
        <v>1</v>
      </c>
    </row>
    <row r="65" spans="1:23" ht="32.1" customHeight="1" x14ac:dyDescent="0.25">
      <c r="A65" s="4">
        <f t="shared" si="13"/>
        <v>57</v>
      </c>
      <c r="B65" s="14" t="s">
        <v>201</v>
      </c>
      <c r="C65" s="6" t="s">
        <v>11</v>
      </c>
      <c r="D65" s="7">
        <v>7.12</v>
      </c>
      <c r="E65" s="81"/>
      <c r="F65" s="8">
        <f t="shared" si="3"/>
        <v>0</v>
      </c>
      <c r="G65" s="81">
        <v>6</v>
      </c>
      <c r="H65" s="8">
        <f t="shared" si="0"/>
        <v>42.72</v>
      </c>
      <c r="I65" s="8">
        <f t="shared" si="4"/>
        <v>6</v>
      </c>
      <c r="J65" s="8">
        <f t="shared" si="1"/>
        <v>42.72</v>
      </c>
      <c r="K65" s="69">
        <f t="shared" si="5"/>
        <v>6.0519999999999996</v>
      </c>
      <c r="L65" s="70">
        <f t="shared" si="6"/>
        <v>8.1879999999999988</v>
      </c>
      <c r="M65" s="69">
        <f t="shared" si="7"/>
        <v>2.1359999999999992</v>
      </c>
      <c r="N65" s="41">
        <f t="shared" ca="1" si="8"/>
        <v>0.92017316808026339</v>
      </c>
      <c r="O65" s="69">
        <f t="shared" ca="1" si="9"/>
        <v>1.9654898870194419</v>
      </c>
      <c r="P65" s="69">
        <f t="shared" ca="1" si="10"/>
        <v>8.0174898870194422</v>
      </c>
      <c r="R65" s="69">
        <v>6.907810370820556</v>
      </c>
      <c r="S65" s="69">
        <v>8.007658816047778</v>
      </c>
      <c r="T65" s="69">
        <f t="shared" si="11"/>
        <v>6.4445308131316654</v>
      </c>
      <c r="U65" s="69">
        <f t="shared" si="12"/>
        <v>7.12</v>
      </c>
      <c r="V65" s="33" t="b">
        <f t="shared" si="2"/>
        <v>1</v>
      </c>
    </row>
    <row r="66" spans="1:23" ht="32.1" customHeight="1" x14ac:dyDescent="0.25">
      <c r="A66" s="4">
        <f t="shared" si="13"/>
        <v>58</v>
      </c>
      <c r="B66" s="14" t="s">
        <v>61</v>
      </c>
      <c r="C66" s="6" t="s">
        <v>11</v>
      </c>
      <c r="D66" s="31">
        <v>12.86</v>
      </c>
      <c r="E66" s="81">
        <v>38</v>
      </c>
      <c r="F66" s="8">
        <f t="shared" si="3"/>
        <v>488.68</v>
      </c>
      <c r="G66" s="81">
        <v>3</v>
      </c>
      <c r="H66" s="8">
        <f t="shared" si="0"/>
        <v>38.58</v>
      </c>
      <c r="I66" s="8">
        <f t="shared" si="4"/>
        <v>41</v>
      </c>
      <c r="J66" s="8">
        <f t="shared" si="1"/>
        <v>527.26</v>
      </c>
      <c r="K66" s="69">
        <f t="shared" si="5"/>
        <v>10.930999999999999</v>
      </c>
      <c r="L66" s="70">
        <f t="shared" si="6"/>
        <v>14.788999999999998</v>
      </c>
      <c r="M66" s="69">
        <f t="shared" si="7"/>
        <v>3.8579999999999988</v>
      </c>
      <c r="N66" s="41">
        <f t="shared" ca="1" si="8"/>
        <v>0.54316697605365638</v>
      </c>
      <c r="O66" s="69">
        <f t="shared" ca="1" si="9"/>
        <v>2.0955381936150057</v>
      </c>
      <c r="P66" s="69">
        <f t="shared" ca="1" si="10"/>
        <v>13.026538193615005</v>
      </c>
      <c r="R66" s="69">
        <v>11.760687309222309</v>
      </c>
      <c r="S66" s="69">
        <v>11.40788994714458</v>
      </c>
      <c r="T66" s="69">
        <f t="shared" si="11"/>
        <v>15.411422743633109</v>
      </c>
      <c r="U66" s="69">
        <f t="shared" si="12"/>
        <v>12.86</v>
      </c>
      <c r="V66" s="33" t="b">
        <f t="shared" si="2"/>
        <v>1</v>
      </c>
    </row>
    <row r="67" spans="1:23" ht="16.5" x14ac:dyDescent="0.25">
      <c r="A67" s="4">
        <f t="shared" si="13"/>
        <v>59</v>
      </c>
      <c r="B67" s="5" t="s">
        <v>62</v>
      </c>
      <c r="C67" s="6" t="s">
        <v>47</v>
      </c>
      <c r="D67" s="7">
        <v>1.59</v>
      </c>
      <c r="E67" s="8">
        <v>299</v>
      </c>
      <c r="F67" s="8">
        <f t="shared" si="3"/>
        <v>475.41</v>
      </c>
      <c r="G67" s="8">
        <v>30</v>
      </c>
      <c r="H67" s="8">
        <f t="shared" si="0"/>
        <v>47.7</v>
      </c>
      <c r="I67" s="8">
        <f t="shared" si="4"/>
        <v>329</v>
      </c>
      <c r="J67" s="8">
        <f t="shared" si="1"/>
        <v>523.11</v>
      </c>
      <c r="K67" s="69">
        <f t="shared" si="5"/>
        <v>1.3514999999999999</v>
      </c>
      <c r="L67" s="70">
        <f t="shared" si="6"/>
        <v>1.8285</v>
      </c>
      <c r="M67" s="69">
        <f t="shared" si="7"/>
        <v>0.47700000000000009</v>
      </c>
      <c r="N67" s="41">
        <f t="shared" ca="1" si="8"/>
        <v>0.70290240347307509</v>
      </c>
      <c r="O67" s="69">
        <f t="shared" ca="1" si="9"/>
        <v>0.33528444645665689</v>
      </c>
      <c r="P67" s="69">
        <f t="shared" ca="1" si="10"/>
        <v>1.6867844464566568</v>
      </c>
      <c r="R67" s="69">
        <v>1.8172698858221388</v>
      </c>
      <c r="S67" s="69">
        <v>1.5042049743696928</v>
      </c>
      <c r="T67" s="69">
        <f t="shared" si="11"/>
        <v>1.4485251398081689</v>
      </c>
      <c r="U67" s="69">
        <f t="shared" si="12"/>
        <v>1.59</v>
      </c>
      <c r="V67" s="33" t="b">
        <f t="shared" si="2"/>
        <v>1</v>
      </c>
    </row>
    <row r="68" spans="1:23" ht="16.5" x14ac:dyDescent="0.25">
      <c r="A68" s="4">
        <f t="shared" si="13"/>
        <v>60</v>
      </c>
      <c r="B68" s="12" t="s">
        <v>63</v>
      </c>
      <c r="C68" s="6" t="s">
        <v>47</v>
      </c>
      <c r="D68" s="7">
        <v>9.17</v>
      </c>
      <c r="E68" s="8">
        <v>78</v>
      </c>
      <c r="F68" s="8">
        <f t="shared" si="3"/>
        <v>715.26</v>
      </c>
      <c r="G68" s="8"/>
      <c r="H68" s="8">
        <f t="shared" si="0"/>
        <v>0</v>
      </c>
      <c r="I68" s="8">
        <f t="shared" si="4"/>
        <v>78</v>
      </c>
      <c r="J68" s="8">
        <f t="shared" si="1"/>
        <v>715.26</v>
      </c>
      <c r="K68" s="69">
        <f t="shared" si="5"/>
        <v>7.7944999999999993</v>
      </c>
      <c r="L68" s="70">
        <f t="shared" si="6"/>
        <v>10.545499999999999</v>
      </c>
      <c r="M68" s="69">
        <f t="shared" si="7"/>
        <v>2.7509999999999994</v>
      </c>
      <c r="N68" s="41">
        <f t="shared" ca="1" si="8"/>
        <v>0.13830273413699978</v>
      </c>
      <c r="O68" s="69">
        <f t="shared" ca="1" si="9"/>
        <v>0.3804708216108863</v>
      </c>
      <c r="P68" s="69">
        <f t="shared" ca="1" si="10"/>
        <v>8.1749708216108861</v>
      </c>
      <c r="R68" s="69">
        <v>9.4119943216906119</v>
      </c>
      <c r="S68" s="69">
        <v>9.1920095573337903</v>
      </c>
      <c r="T68" s="69">
        <f t="shared" si="11"/>
        <v>8.905996120975594</v>
      </c>
      <c r="U68" s="69">
        <f t="shared" si="12"/>
        <v>9.17</v>
      </c>
      <c r="V68" s="33" t="b">
        <f t="shared" si="2"/>
        <v>1</v>
      </c>
    </row>
    <row r="69" spans="1:23" ht="16.5" x14ac:dyDescent="0.25">
      <c r="A69" s="4">
        <f t="shared" si="13"/>
        <v>61</v>
      </c>
      <c r="B69" s="14" t="s">
        <v>64</v>
      </c>
      <c r="C69" s="6" t="s">
        <v>47</v>
      </c>
      <c r="D69" s="7">
        <v>0.8</v>
      </c>
      <c r="E69" s="8">
        <v>225</v>
      </c>
      <c r="F69" s="8">
        <f t="shared" si="3"/>
        <v>180</v>
      </c>
      <c r="G69" s="8"/>
      <c r="H69" s="8">
        <f t="shared" si="0"/>
        <v>0</v>
      </c>
      <c r="I69" s="8">
        <f t="shared" si="4"/>
        <v>225</v>
      </c>
      <c r="J69" s="8">
        <f t="shared" si="1"/>
        <v>180</v>
      </c>
      <c r="K69" s="69">
        <f t="shared" si="5"/>
        <v>0.68</v>
      </c>
      <c r="L69" s="70">
        <f t="shared" si="6"/>
        <v>0.91999999999999993</v>
      </c>
      <c r="M69" s="69">
        <f t="shared" si="7"/>
        <v>0.23999999999999988</v>
      </c>
      <c r="N69" s="41">
        <f t="shared" ca="1" si="8"/>
        <v>0.59208998232558074</v>
      </c>
      <c r="O69" s="69">
        <f t="shared" ca="1" si="9"/>
        <v>0.1421015957581393</v>
      </c>
      <c r="P69" s="69">
        <f t="shared" ca="1" si="10"/>
        <v>0.82210159575813935</v>
      </c>
      <c r="R69" s="69">
        <v>0.71793995136911326</v>
      </c>
      <c r="S69" s="69">
        <v>0.89561346038899448</v>
      </c>
      <c r="T69" s="69">
        <f t="shared" si="11"/>
        <v>0.78644658824189273</v>
      </c>
      <c r="U69" s="69">
        <f t="shared" si="12"/>
        <v>0.8</v>
      </c>
      <c r="V69" s="33" t="b">
        <f t="shared" si="2"/>
        <v>1</v>
      </c>
    </row>
    <row r="70" spans="1:23" ht="16.5" x14ac:dyDescent="0.25">
      <c r="A70" s="4">
        <f t="shared" si="13"/>
        <v>62</v>
      </c>
      <c r="B70" s="14" t="s">
        <v>65</v>
      </c>
      <c r="C70" s="6" t="s">
        <v>47</v>
      </c>
      <c r="D70" s="7">
        <v>2.2000000000000002</v>
      </c>
      <c r="E70" s="8">
        <v>39</v>
      </c>
      <c r="F70" s="8">
        <f t="shared" si="3"/>
        <v>85.8</v>
      </c>
      <c r="G70" s="8"/>
      <c r="H70" s="8">
        <f t="shared" si="0"/>
        <v>0</v>
      </c>
      <c r="I70" s="8">
        <f t="shared" si="4"/>
        <v>39</v>
      </c>
      <c r="J70" s="8">
        <f t="shared" si="1"/>
        <v>85.8</v>
      </c>
      <c r="K70" s="69">
        <f t="shared" si="5"/>
        <v>1.87</v>
      </c>
      <c r="L70" s="70">
        <f t="shared" si="6"/>
        <v>2.5299999999999998</v>
      </c>
      <c r="M70" s="69">
        <f t="shared" si="7"/>
        <v>0.6599999999999997</v>
      </c>
      <c r="N70" s="41">
        <f t="shared" ca="1" si="8"/>
        <v>0.65428288438573656</v>
      </c>
      <c r="O70" s="69">
        <f t="shared" ca="1" si="9"/>
        <v>0.43182670369458592</v>
      </c>
      <c r="P70" s="69">
        <f t="shared" ca="1" si="10"/>
        <v>2.3018267036945859</v>
      </c>
      <c r="R70" s="69">
        <v>2.0516008410834004</v>
      </c>
      <c r="S70" s="69">
        <v>2.2731739320358608</v>
      </c>
      <c r="T70" s="69">
        <f t="shared" si="11"/>
        <v>2.2752252268807398</v>
      </c>
      <c r="U70" s="69">
        <f t="shared" si="12"/>
        <v>2.2000000000000002</v>
      </c>
      <c r="V70" s="33" t="b">
        <f t="shared" si="2"/>
        <v>1</v>
      </c>
    </row>
    <row r="71" spans="1:23" ht="16.5" x14ac:dyDescent="0.25">
      <c r="A71" s="4">
        <f t="shared" si="13"/>
        <v>63</v>
      </c>
      <c r="B71" s="14" t="s">
        <v>66</v>
      </c>
      <c r="C71" s="6" t="s">
        <v>11</v>
      </c>
      <c r="D71" s="7">
        <v>2.2799999999999998</v>
      </c>
      <c r="E71" s="81">
        <v>13</v>
      </c>
      <c r="F71" s="8">
        <f t="shared" si="3"/>
        <v>29.64</v>
      </c>
      <c r="G71" s="8"/>
      <c r="H71" s="8">
        <f t="shared" si="0"/>
        <v>0</v>
      </c>
      <c r="I71" s="8">
        <f t="shared" si="4"/>
        <v>13</v>
      </c>
      <c r="J71" s="8">
        <f t="shared" si="1"/>
        <v>29.64</v>
      </c>
      <c r="K71" s="69">
        <f t="shared" si="5"/>
        <v>1.9379999999999997</v>
      </c>
      <c r="L71" s="70">
        <f t="shared" si="6"/>
        <v>2.6219999999999994</v>
      </c>
      <c r="M71" s="69">
        <f t="shared" si="7"/>
        <v>0.68399999999999972</v>
      </c>
      <c r="N71" s="41">
        <f t="shared" ca="1" si="8"/>
        <v>0.74974087836250769</v>
      </c>
      <c r="O71" s="69">
        <f t="shared" ca="1" si="9"/>
        <v>0.51282276079995504</v>
      </c>
      <c r="P71" s="69">
        <f t="shared" ca="1" si="10"/>
        <v>2.4508227607999546</v>
      </c>
      <c r="R71" s="69">
        <v>2.2707063459120893</v>
      </c>
      <c r="S71" s="69">
        <v>2.2188211383220207</v>
      </c>
      <c r="T71" s="69">
        <f t="shared" si="11"/>
        <v>2.3504725157658903</v>
      </c>
      <c r="U71" s="69">
        <f t="shared" si="12"/>
        <v>2.2799999999999998</v>
      </c>
      <c r="V71" s="33" t="b">
        <f t="shared" si="2"/>
        <v>1</v>
      </c>
    </row>
    <row r="72" spans="1:23" ht="16.5" x14ac:dyDescent="0.25">
      <c r="A72" s="4">
        <f t="shared" si="13"/>
        <v>64</v>
      </c>
      <c r="B72" s="14" t="s">
        <v>67</v>
      </c>
      <c r="C72" s="6" t="s">
        <v>11</v>
      </c>
      <c r="D72" s="7">
        <v>2.83</v>
      </c>
      <c r="E72" s="81">
        <v>3</v>
      </c>
      <c r="F72" s="8">
        <f t="shared" si="3"/>
        <v>8.49</v>
      </c>
      <c r="G72" s="8"/>
      <c r="H72" s="8">
        <f t="shared" si="0"/>
        <v>0</v>
      </c>
      <c r="I72" s="8">
        <f t="shared" si="4"/>
        <v>3</v>
      </c>
      <c r="J72" s="8">
        <f t="shared" si="1"/>
        <v>8.49</v>
      </c>
      <c r="K72" s="69">
        <f t="shared" si="5"/>
        <v>2.4055</v>
      </c>
      <c r="L72" s="70">
        <f t="shared" si="6"/>
        <v>3.2544999999999997</v>
      </c>
      <c r="M72" s="69">
        <f t="shared" si="7"/>
        <v>0.84899999999999975</v>
      </c>
      <c r="N72" s="41">
        <f t="shared" ca="1" si="8"/>
        <v>0.6593097815254495</v>
      </c>
      <c r="O72" s="69">
        <f t="shared" ca="1" si="9"/>
        <v>0.55975400451510648</v>
      </c>
      <c r="P72" s="69">
        <f t="shared" ca="1" si="10"/>
        <v>2.9652540045151063</v>
      </c>
      <c r="R72" s="69">
        <v>2.4711332479841568</v>
      </c>
      <c r="S72" s="69">
        <v>3.0325740487339647</v>
      </c>
      <c r="T72" s="69">
        <f t="shared" si="11"/>
        <v>2.9862927032818787</v>
      </c>
      <c r="U72" s="69">
        <f t="shared" si="12"/>
        <v>2.83</v>
      </c>
      <c r="V72" s="33" t="b">
        <f t="shared" si="2"/>
        <v>1</v>
      </c>
    </row>
    <row r="73" spans="1:23" ht="16.5" x14ac:dyDescent="0.25">
      <c r="A73" s="4">
        <f t="shared" si="13"/>
        <v>65</v>
      </c>
      <c r="B73" s="14" t="s">
        <v>68</v>
      </c>
      <c r="C73" s="6" t="s">
        <v>11</v>
      </c>
      <c r="D73" s="7">
        <v>2.93</v>
      </c>
      <c r="E73" s="81"/>
      <c r="F73" s="8">
        <f t="shared" si="3"/>
        <v>0</v>
      </c>
      <c r="G73" s="81">
        <v>1</v>
      </c>
      <c r="H73" s="8">
        <f t="shared" ref="H73:H105" si="14">+ROUND(G73*$D73,2)</f>
        <v>2.93</v>
      </c>
      <c r="I73" s="8">
        <f t="shared" si="4"/>
        <v>1</v>
      </c>
      <c r="J73" s="8">
        <f t="shared" ref="J73:J105" si="15">+ROUND(I73*$D73,2)</f>
        <v>2.93</v>
      </c>
      <c r="K73" s="69">
        <f t="shared" si="5"/>
        <v>2.4904999999999999</v>
      </c>
      <c r="L73" s="70">
        <f t="shared" si="6"/>
        <v>3.3694999999999999</v>
      </c>
      <c r="M73" s="69">
        <f t="shared" si="7"/>
        <v>0.879</v>
      </c>
      <c r="N73" s="41">
        <f t="shared" ca="1" si="8"/>
        <v>5.8619912438512722E-2</v>
      </c>
      <c r="O73" s="69">
        <f t="shared" ca="1" si="9"/>
        <v>5.1526903033452684E-2</v>
      </c>
      <c r="P73" s="69">
        <f t="shared" ca="1" si="10"/>
        <v>2.5420269030334528</v>
      </c>
      <c r="R73" s="69">
        <v>2.6020597701913797</v>
      </c>
      <c r="S73" s="69">
        <v>2.7091197593645555</v>
      </c>
      <c r="T73" s="69">
        <f t="shared" si="11"/>
        <v>3.4788204704440657</v>
      </c>
      <c r="U73" s="69">
        <f t="shared" si="12"/>
        <v>2.93</v>
      </c>
      <c r="V73" s="33" t="b">
        <f t="shared" ref="V73:V104" si="16">EXACT(D73,U73)</f>
        <v>1</v>
      </c>
    </row>
    <row r="74" spans="1:23" ht="16.5" x14ac:dyDescent="0.25">
      <c r="A74" s="4">
        <f t="shared" si="13"/>
        <v>66</v>
      </c>
      <c r="B74" s="14" t="s">
        <v>69</v>
      </c>
      <c r="C74" s="6" t="s">
        <v>11</v>
      </c>
      <c r="D74" s="7">
        <v>3.17</v>
      </c>
      <c r="E74" s="81"/>
      <c r="F74" s="8">
        <f t="shared" ref="F74:F105" si="17">+ROUND(E74*$D74,2)</f>
        <v>0</v>
      </c>
      <c r="G74" s="81">
        <v>1</v>
      </c>
      <c r="H74" s="8">
        <f t="shared" si="14"/>
        <v>3.17</v>
      </c>
      <c r="I74" s="8">
        <f t="shared" ref="I74:I105" si="18">E74+G74</f>
        <v>1</v>
      </c>
      <c r="J74" s="8">
        <f t="shared" si="15"/>
        <v>3.17</v>
      </c>
      <c r="K74" s="69">
        <f t="shared" ref="K74:K105" si="19">D74*0.85</f>
        <v>2.6944999999999997</v>
      </c>
      <c r="L74" s="70">
        <f t="shared" ref="L74:L105" si="20">+D74*1.15</f>
        <v>3.6454999999999997</v>
      </c>
      <c r="M74" s="69">
        <f t="shared" ref="M74:M105" si="21">L74-K74</f>
        <v>0.95100000000000007</v>
      </c>
      <c r="N74" s="41">
        <f t="shared" ref="N74:N105" ca="1" si="22">RAND()</f>
        <v>0.71363714389907484</v>
      </c>
      <c r="O74" s="69">
        <f t="shared" ref="O74:O105" ca="1" si="23">M74*N74</f>
        <v>0.67866892384802024</v>
      </c>
      <c r="P74" s="69">
        <f t="shared" ref="P74:P105" ca="1" si="24">K74+O74</f>
        <v>3.37316892384802</v>
      </c>
      <c r="R74" s="69">
        <v>3.0420412443002642</v>
      </c>
      <c r="S74" s="69">
        <v>2.8872334103759947</v>
      </c>
      <c r="T74" s="69">
        <f t="shared" ref="T74:T105" si="25">D74*3-R74-S74</f>
        <v>3.5807253453237404</v>
      </c>
      <c r="U74" s="69">
        <f t="shared" ref="U74:U137" si="26">ROUND(AVERAGE(R74:T74),2)</f>
        <v>3.17</v>
      </c>
      <c r="V74" s="33" t="b">
        <f t="shared" si="16"/>
        <v>1</v>
      </c>
    </row>
    <row r="75" spans="1:23" ht="16.5" x14ac:dyDescent="0.25">
      <c r="A75" s="4">
        <f t="shared" ref="A75:A105" si="27">A74+1</f>
        <v>67</v>
      </c>
      <c r="B75" s="14" t="s">
        <v>70</v>
      </c>
      <c r="C75" s="6" t="s">
        <v>11</v>
      </c>
      <c r="D75" s="7">
        <v>3.35</v>
      </c>
      <c r="E75" s="81">
        <v>3</v>
      </c>
      <c r="F75" s="8">
        <f t="shared" si="17"/>
        <v>10.050000000000001</v>
      </c>
      <c r="G75" s="81">
        <v>1</v>
      </c>
      <c r="H75" s="8">
        <f t="shared" si="14"/>
        <v>3.35</v>
      </c>
      <c r="I75" s="8">
        <f t="shared" si="18"/>
        <v>4</v>
      </c>
      <c r="J75" s="8">
        <f t="shared" si="15"/>
        <v>13.4</v>
      </c>
      <c r="K75" s="69">
        <f t="shared" si="19"/>
        <v>2.8475000000000001</v>
      </c>
      <c r="L75" s="70">
        <f t="shared" si="20"/>
        <v>3.8524999999999996</v>
      </c>
      <c r="M75" s="69">
        <f t="shared" si="21"/>
        <v>1.0049999999999994</v>
      </c>
      <c r="N75" s="41">
        <f t="shared" ca="1" si="22"/>
        <v>0.9284528172994122</v>
      </c>
      <c r="O75" s="69">
        <f t="shared" ca="1" si="23"/>
        <v>0.9330950813859088</v>
      </c>
      <c r="P75" s="69">
        <f t="shared" ca="1" si="24"/>
        <v>3.7805950813859091</v>
      </c>
      <c r="R75" s="69">
        <v>3.2412693185466042</v>
      </c>
      <c r="S75" s="69">
        <v>3.2162131230896542</v>
      </c>
      <c r="T75" s="69">
        <f t="shared" si="25"/>
        <v>3.5925175583637423</v>
      </c>
      <c r="U75" s="69">
        <f t="shared" si="26"/>
        <v>3.35</v>
      </c>
      <c r="V75" s="33" t="b">
        <f t="shared" si="16"/>
        <v>1</v>
      </c>
    </row>
    <row r="76" spans="1:23" ht="16.5" x14ac:dyDescent="0.25">
      <c r="A76" s="4">
        <f t="shared" si="27"/>
        <v>68</v>
      </c>
      <c r="B76" s="14" t="s">
        <v>71</v>
      </c>
      <c r="C76" s="6" t="s">
        <v>11</v>
      </c>
      <c r="D76" s="7">
        <v>3.4</v>
      </c>
      <c r="E76" s="81"/>
      <c r="F76" s="8">
        <f t="shared" si="17"/>
        <v>0</v>
      </c>
      <c r="G76" s="81">
        <v>3</v>
      </c>
      <c r="H76" s="8">
        <f t="shared" si="14"/>
        <v>10.199999999999999</v>
      </c>
      <c r="I76" s="8">
        <f t="shared" si="18"/>
        <v>3</v>
      </c>
      <c r="J76" s="8">
        <f t="shared" si="15"/>
        <v>10.199999999999999</v>
      </c>
      <c r="K76" s="69">
        <f t="shared" si="19"/>
        <v>2.8899999999999997</v>
      </c>
      <c r="L76" s="70">
        <f t="shared" si="20"/>
        <v>3.9099999999999997</v>
      </c>
      <c r="M76" s="69">
        <f t="shared" si="21"/>
        <v>1.02</v>
      </c>
      <c r="N76" s="41">
        <f t="shared" ca="1" si="22"/>
        <v>0.36288978844861619</v>
      </c>
      <c r="O76" s="69">
        <f t="shared" ca="1" si="23"/>
        <v>0.37014758421758853</v>
      </c>
      <c r="P76" s="69">
        <f t="shared" ca="1" si="24"/>
        <v>3.260147584217588</v>
      </c>
      <c r="R76" s="69">
        <v>3.2141552810598344</v>
      </c>
      <c r="S76" s="69">
        <v>3.0796346638385113</v>
      </c>
      <c r="T76" s="69">
        <f t="shared" si="25"/>
        <v>3.9062100551016532</v>
      </c>
      <c r="U76" s="69">
        <f t="shared" si="26"/>
        <v>3.4</v>
      </c>
      <c r="V76" s="33" t="b">
        <f t="shared" si="16"/>
        <v>1</v>
      </c>
    </row>
    <row r="77" spans="1:23" ht="16.5" x14ac:dyDescent="0.25">
      <c r="A77" s="4">
        <f t="shared" si="27"/>
        <v>69</v>
      </c>
      <c r="B77" s="14" t="s">
        <v>72</v>
      </c>
      <c r="C77" s="6" t="s">
        <v>11</v>
      </c>
      <c r="D77" s="7">
        <v>4.8</v>
      </c>
      <c r="E77" s="81">
        <v>3</v>
      </c>
      <c r="F77" s="8">
        <f t="shared" si="17"/>
        <v>14.4</v>
      </c>
      <c r="G77" s="8"/>
      <c r="H77" s="8">
        <f t="shared" si="14"/>
        <v>0</v>
      </c>
      <c r="I77" s="8">
        <f t="shared" si="18"/>
        <v>3</v>
      </c>
      <c r="J77" s="8">
        <f t="shared" si="15"/>
        <v>14.4</v>
      </c>
      <c r="K77" s="69">
        <f t="shared" si="19"/>
        <v>4.08</v>
      </c>
      <c r="L77" s="70">
        <f t="shared" si="20"/>
        <v>5.52</v>
      </c>
      <c r="M77" s="69">
        <f t="shared" si="21"/>
        <v>1.4399999999999995</v>
      </c>
      <c r="N77" s="41">
        <f t="shared" ca="1" si="22"/>
        <v>0.30252012392866245</v>
      </c>
      <c r="O77" s="69">
        <f t="shared" ca="1" si="23"/>
        <v>0.43562897845727377</v>
      </c>
      <c r="P77" s="69">
        <f t="shared" ca="1" si="24"/>
        <v>4.5156289784572738</v>
      </c>
      <c r="R77" s="69">
        <v>4.9376803984655115</v>
      </c>
      <c r="S77" s="69">
        <v>4.5954941644821927</v>
      </c>
      <c r="T77" s="69">
        <f t="shared" si="25"/>
        <v>4.8668254370522943</v>
      </c>
      <c r="U77" s="69">
        <f t="shared" si="26"/>
        <v>4.8</v>
      </c>
      <c r="V77" s="33" t="b">
        <f t="shared" si="16"/>
        <v>1</v>
      </c>
    </row>
    <row r="78" spans="1:23" ht="33" x14ac:dyDescent="0.25">
      <c r="A78" s="4">
        <f t="shared" si="27"/>
        <v>70</v>
      </c>
      <c r="B78" s="14" t="s">
        <v>73</v>
      </c>
      <c r="C78" s="6" t="s">
        <v>11</v>
      </c>
      <c r="D78" s="7">
        <v>7.95</v>
      </c>
      <c r="E78" s="81">
        <v>66</v>
      </c>
      <c r="F78" s="8">
        <f t="shared" si="17"/>
        <v>524.70000000000005</v>
      </c>
      <c r="G78" s="8"/>
      <c r="H78" s="8">
        <f t="shared" si="14"/>
        <v>0</v>
      </c>
      <c r="I78" s="8">
        <f t="shared" si="18"/>
        <v>66</v>
      </c>
      <c r="J78" s="8">
        <f t="shared" si="15"/>
        <v>524.70000000000005</v>
      </c>
      <c r="K78" s="69">
        <f t="shared" si="19"/>
        <v>6.7575000000000003</v>
      </c>
      <c r="L78" s="70">
        <f t="shared" si="20"/>
        <v>9.1425000000000001</v>
      </c>
      <c r="M78" s="69">
        <f t="shared" si="21"/>
        <v>2.3849999999999998</v>
      </c>
      <c r="N78" s="41">
        <f t="shared" ca="1" si="22"/>
        <v>0.98316145214164563</v>
      </c>
      <c r="O78" s="69">
        <f t="shared" ca="1" si="23"/>
        <v>2.3448400633578248</v>
      </c>
      <c r="P78" s="69">
        <f t="shared" ca="1" si="24"/>
        <v>9.1023400633578255</v>
      </c>
      <c r="R78" s="69">
        <v>8.3146541608800888</v>
      </c>
      <c r="S78" s="69">
        <v>8.5066491468095009</v>
      </c>
      <c r="T78" s="69">
        <f t="shared" si="25"/>
        <v>7.0286966923104117</v>
      </c>
      <c r="U78" s="69">
        <f t="shared" si="26"/>
        <v>7.95</v>
      </c>
      <c r="V78" s="33" t="b">
        <f t="shared" si="16"/>
        <v>1</v>
      </c>
      <c r="W78" s="34"/>
    </row>
    <row r="79" spans="1:23" ht="32.1" customHeight="1" x14ac:dyDescent="0.25">
      <c r="A79" s="4">
        <f t="shared" si="27"/>
        <v>71</v>
      </c>
      <c r="B79" s="13" t="s">
        <v>74</v>
      </c>
      <c r="C79" s="6" t="s">
        <v>11</v>
      </c>
      <c r="D79" s="7">
        <v>1430.85</v>
      </c>
      <c r="E79" s="81">
        <v>1</v>
      </c>
      <c r="F79" s="8">
        <f t="shared" si="17"/>
        <v>1430.85</v>
      </c>
      <c r="G79" s="8"/>
      <c r="H79" s="8">
        <f t="shared" si="14"/>
        <v>0</v>
      </c>
      <c r="I79" s="8">
        <f t="shared" si="18"/>
        <v>1</v>
      </c>
      <c r="J79" s="8">
        <f t="shared" si="15"/>
        <v>1430.85</v>
      </c>
      <c r="K79" s="69">
        <f t="shared" si="19"/>
        <v>1216.2224999999999</v>
      </c>
      <c r="L79" s="70">
        <f t="shared" si="20"/>
        <v>1645.4774999999997</v>
      </c>
      <c r="M79" s="69">
        <f t="shared" si="21"/>
        <v>429.25499999999988</v>
      </c>
      <c r="N79" s="41">
        <f t="shared" ca="1" si="22"/>
        <v>0.37006917712765852</v>
      </c>
      <c r="O79" s="69">
        <f t="shared" ca="1" si="23"/>
        <v>158.85404462793301</v>
      </c>
      <c r="P79" s="69">
        <f t="shared" ca="1" si="24"/>
        <v>1375.0765446279329</v>
      </c>
      <c r="R79" s="69">
        <v>1416.5485899609801</v>
      </c>
      <c r="S79" s="69">
        <v>1603.4237110652805</v>
      </c>
      <c r="T79" s="69">
        <f t="shared" si="25"/>
        <v>1272.5776989737385</v>
      </c>
      <c r="U79" s="69">
        <f t="shared" si="26"/>
        <v>1430.85</v>
      </c>
      <c r="V79" s="33" t="b">
        <f t="shared" si="16"/>
        <v>1</v>
      </c>
      <c r="W79" s="34"/>
    </row>
    <row r="80" spans="1:23" ht="32.1" customHeight="1" x14ac:dyDescent="0.25">
      <c r="A80" s="4">
        <f t="shared" si="27"/>
        <v>72</v>
      </c>
      <c r="B80" s="13" t="s">
        <v>75</v>
      </c>
      <c r="C80" s="6" t="s">
        <v>11</v>
      </c>
      <c r="D80" s="7">
        <v>1919.83</v>
      </c>
      <c r="E80" s="81">
        <v>12</v>
      </c>
      <c r="F80" s="8">
        <f t="shared" si="17"/>
        <v>23037.96</v>
      </c>
      <c r="G80" s="8"/>
      <c r="H80" s="8">
        <f t="shared" si="14"/>
        <v>0</v>
      </c>
      <c r="I80" s="8">
        <f t="shared" si="18"/>
        <v>12</v>
      </c>
      <c r="J80" s="8">
        <f t="shared" si="15"/>
        <v>23037.96</v>
      </c>
      <c r="K80" s="69">
        <f t="shared" si="19"/>
        <v>1631.8554999999999</v>
      </c>
      <c r="L80" s="70">
        <f t="shared" si="20"/>
        <v>2207.8044999999997</v>
      </c>
      <c r="M80" s="69">
        <f t="shared" si="21"/>
        <v>575.94899999999984</v>
      </c>
      <c r="N80" s="41">
        <f t="shared" ca="1" si="22"/>
        <v>0.8264991915579456</v>
      </c>
      <c r="O80" s="69">
        <f t="shared" ca="1" si="23"/>
        <v>476.02138287860708</v>
      </c>
      <c r="P80" s="69">
        <f t="shared" ca="1" si="24"/>
        <v>2107.8768828786069</v>
      </c>
      <c r="R80" s="69">
        <v>2180.8232867845554</v>
      </c>
      <c r="S80" s="69">
        <v>1983.579982925492</v>
      </c>
      <c r="T80" s="69">
        <f t="shared" si="25"/>
        <v>1595.0867302899524</v>
      </c>
      <c r="U80" s="69">
        <f t="shared" si="26"/>
        <v>1919.83</v>
      </c>
      <c r="V80" s="33" t="b">
        <f t="shared" si="16"/>
        <v>1</v>
      </c>
      <c r="W80" s="34"/>
    </row>
    <row r="81" spans="1:23" ht="33" x14ac:dyDescent="0.25">
      <c r="A81" s="4">
        <f t="shared" si="27"/>
        <v>73</v>
      </c>
      <c r="B81" s="13" t="s">
        <v>76</v>
      </c>
      <c r="C81" s="6" t="s">
        <v>11</v>
      </c>
      <c r="D81" s="7">
        <v>8.02</v>
      </c>
      <c r="E81" s="81">
        <v>90</v>
      </c>
      <c r="F81" s="8">
        <f t="shared" si="17"/>
        <v>721.8</v>
      </c>
      <c r="G81" s="8"/>
      <c r="H81" s="8">
        <f t="shared" si="14"/>
        <v>0</v>
      </c>
      <c r="I81" s="8">
        <f t="shared" si="18"/>
        <v>90</v>
      </c>
      <c r="J81" s="8">
        <f t="shared" si="15"/>
        <v>721.8</v>
      </c>
      <c r="K81" s="69">
        <f t="shared" si="19"/>
        <v>6.8169999999999993</v>
      </c>
      <c r="L81" s="70">
        <f t="shared" si="20"/>
        <v>9.222999999999999</v>
      </c>
      <c r="M81" s="69">
        <f t="shared" si="21"/>
        <v>2.4059999999999997</v>
      </c>
      <c r="N81" s="41">
        <f t="shared" ca="1" si="22"/>
        <v>0.21350812201564628</v>
      </c>
      <c r="O81" s="69">
        <f t="shared" ca="1" si="23"/>
        <v>0.51370054156964484</v>
      </c>
      <c r="P81" s="69">
        <f t="shared" ca="1" si="24"/>
        <v>7.3307005415696445</v>
      </c>
      <c r="R81" s="69">
        <v>7.2732691119555302</v>
      </c>
      <c r="S81" s="69">
        <v>7.448208221763057</v>
      </c>
      <c r="T81" s="69">
        <f t="shared" si="25"/>
        <v>9.3385226662814098</v>
      </c>
      <c r="U81" s="69">
        <f t="shared" si="26"/>
        <v>8.02</v>
      </c>
      <c r="V81" s="33" t="b">
        <f t="shared" si="16"/>
        <v>1</v>
      </c>
      <c r="W81" s="34"/>
    </row>
    <row r="82" spans="1:23" ht="33" x14ac:dyDescent="0.25">
      <c r="A82" s="4">
        <f t="shared" si="27"/>
        <v>74</v>
      </c>
      <c r="B82" s="13" t="s">
        <v>77</v>
      </c>
      <c r="C82" s="6" t="s">
        <v>11</v>
      </c>
      <c r="D82" s="7">
        <v>10.39</v>
      </c>
      <c r="E82" s="81">
        <v>27</v>
      </c>
      <c r="F82" s="8">
        <f t="shared" si="17"/>
        <v>280.52999999999997</v>
      </c>
      <c r="G82" s="81">
        <v>2</v>
      </c>
      <c r="H82" s="8">
        <f t="shared" si="14"/>
        <v>20.78</v>
      </c>
      <c r="I82" s="8">
        <f t="shared" si="18"/>
        <v>29</v>
      </c>
      <c r="J82" s="8">
        <f t="shared" si="15"/>
        <v>301.31</v>
      </c>
      <c r="K82" s="69">
        <f t="shared" si="19"/>
        <v>8.8315000000000001</v>
      </c>
      <c r="L82" s="70">
        <f t="shared" si="20"/>
        <v>11.948499999999999</v>
      </c>
      <c r="M82" s="69">
        <f t="shared" si="21"/>
        <v>3.1169999999999991</v>
      </c>
      <c r="N82" s="41">
        <f t="shared" ca="1" si="22"/>
        <v>0.76972486098736981</v>
      </c>
      <c r="O82" s="69">
        <f t="shared" ca="1" si="23"/>
        <v>2.3992323916976308</v>
      </c>
      <c r="P82" s="69">
        <f t="shared" ca="1" si="24"/>
        <v>11.23073239169763</v>
      </c>
      <c r="R82" s="69">
        <v>9.2920242948783205</v>
      </c>
      <c r="S82" s="69">
        <v>9.5918454001014304</v>
      </c>
      <c r="T82" s="69">
        <f t="shared" si="25"/>
        <v>12.286130305020251</v>
      </c>
      <c r="U82" s="69">
        <f t="shared" si="26"/>
        <v>10.39</v>
      </c>
      <c r="V82" s="33" t="b">
        <f t="shared" si="16"/>
        <v>1</v>
      </c>
      <c r="W82" s="34"/>
    </row>
    <row r="83" spans="1:23" ht="16.5" x14ac:dyDescent="0.25">
      <c r="A83" s="4">
        <f t="shared" si="27"/>
        <v>75</v>
      </c>
      <c r="B83" s="13" t="s">
        <v>202</v>
      </c>
      <c r="C83" s="6" t="s">
        <v>11</v>
      </c>
      <c r="D83" s="7">
        <v>12.76</v>
      </c>
      <c r="E83" s="81">
        <v>13</v>
      </c>
      <c r="F83" s="8">
        <f t="shared" si="17"/>
        <v>165.88</v>
      </c>
      <c r="G83" s="81">
        <v>2</v>
      </c>
      <c r="H83" s="8">
        <f t="shared" si="14"/>
        <v>25.52</v>
      </c>
      <c r="I83" s="8">
        <f t="shared" si="18"/>
        <v>15</v>
      </c>
      <c r="J83" s="8">
        <f t="shared" si="15"/>
        <v>191.4</v>
      </c>
      <c r="K83" s="69">
        <f t="shared" si="19"/>
        <v>10.846</v>
      </c>
      <c r="L83" s="70">
        <f t="shared" si="20"/>
        <v>14.673999999999999</v>
      </c>
      <c r="M83" s="69">
        <f t="shared" si="21"/>
        <v>3.8279999999999994</v>
      </c>
      <c r="N83" s="41">
        <f t="shared" ca="1" si="22"/>
        <v>0.44052889006485096</v>
      </c>
      <c r="O83" s="69">
        <f t="shared" ca="1" si="23"/>
        <v>1.6863445911682493</v>
      </c>
      <c r="P83" s="69">
        <f t="shared" ca="1" si="24"/>
        <v>12.532344591168249</v>
      </c>
      <c r="R83" s="69">
        <v>13.41672359639446</v>
      </c>
      <c r="S83" s="69">
        <v>13.814121990923459</v>
      </c>
      <c r="T83" s="69">
        <f t="shared" si="25"/>
        <v>11.04915441268208</v>
      </c>
      <c r="U83" s="69">
        <f t="shared" si="26"/>
        <v>12.76</v>
      </c>
      <c r="V83" s="33" t="b">
        <f t="shared" si="16"/>
        <v>1</v>
      </c>
    </row>
    <row r="84" spans="1:23" ht="16.5" x14ac:dyDescent="0.25">
      <c r="A84" s="4">
        <f t="shared" si="27"/>
        <v>76</v>
      </c>
      <c r="B84" s="13" t="s">
        <v>78</v>
      </c>
      <c r="C84" s="6" t="s">
        <v>11</v>
      </c>
      <c r="D84" s="7">
        <v>2.46</v>
      </c>
      <c r="E84" s="81">
        <v>104</v>
      </c>
      <c r="F84" s="8">
        <f t="shared" si="17"/>
        <v>255.84</v>
      </c>
      <c r="G84" s="8"/>
      <c r="H84" s="8">
        <f t="shared" si="14"/>
        <v>0</v>
      </c>
      <c r="I84" s="8">
        <f t="shared" si="18"/>
        <v>104</v>
      </c>
      <c r="J84" s="8">
        <f t="shared" si="15"/>
        <v>255.84</v>
      </c>
      <c r="K84" s="69">
        <f t="shared" si="19"/>
        <v>2.0909999999999997</v>
      </c>
      <c r="L84" s="70">
        <f t="shared" si="20"/>
        <v>2.8289999999999997</v>
      </c>
      <c r="M84" s="69">
        <f t="shared" si="21"/>
        <v>0.73799999999999999</v>
      </c>
      <c r="N84" s="41">
        <f t="shared" ca="1" si="22"/>
        <v>0.30873212203956502</v>
      </c>
      <c r="O84" s="69">
        <f t="shared" ca="1" si="23"/>
        <v>0.22784430606519898</v>
      </c>
      <c r="P84" s="69">
        <f t="shared" ca="1" si="24"/>
        <v>2.3188443060651989</v>
      </c>
      <c r="R84" s="69">
        <v>2.6285439170666947</v>
      </c>
      <c r="S84" s="69">
        <v>2.2009896712957571</v>
      </c>
      <c r="T84" s="69">
        <f t="shared" si="25"/>
        <v>2.5504664116375486</v>
      </c>
      <c r="U84" s="69">
        <f t="shared" si="26"/>
        <v>2.46</v>
      </c>
      <c r="V84" s="33" t="b">
        <f t="shared" si="16"/>
        <v>1</v>
      </c>
    </row>
    <row r="85" spans="1:23" ht="33" x14ac:dyDescent="0.25">
      <c r="A85" s="4">
        <f t="shared" si="27"/>
        <v>77</v>
      </c>
      <c r="B85" s="9" t="s">
        <v>79</v>
      </c>
      <c r="C85" s="6" t="s">
        <v>11</v>
      </c>
      <c r="D85" s="7">
        <v>144.16999999999999</v>
      </c>
      <c r="E85" s="81">
        <v>110</v>
      </c>
      <c r="F85" s="8">
        <f t="shared" si="17"/>
        <v>15858.7</v>
      </c>
      <c r="G85" s="8"/>
      <c r="H85" s="8">
        <f t="shared" si="14"/>
        <v>0</v>
      </c>
      <c r="I85" s="8">
        <f t="shared" si="18"/>
        <v>110</v>
      </c>
      <c r="J85" s="8">
        <f t="shared" si="15"/>
        <v>15858.7</v>
      </c>
      <c r="K85" s="69">
        <f t="shared" si="19"/>
        <v>122.54449999999999</v>
      </c>
      <c r="L85" s="70">
        <f t="shared" si="20"/>
        <v>165.79549999999998</v>
      </c>
      <c r="M85" s="69">
        <f t="shared" si="21"/>
        <v>43.250999999999991</v>
      </c>
      <c r="N85" s="41">
        <f t="shared" ca="1" si="22"/>
        <v>0.19660813162001922</v>
      </c>
      <c r="O85" s="69">
        <f t="shared" ca="1" si="23"/>
        <v>8.5034983006974496</v>
      </c>
      <c r="P85" s="69">
        <f t="shared" ca="1" si="24"/>
        <v>131.04799830069743</v>
      </c>
      <c r="R85" s="69">
        <v>129.37773751734144</v>
      </c>
      <c r="S85" s="69">
        <v>124.33487198634263</v>
      </c>
      <c r="T85" s="69">
        <f t="shared" si="25"/>
        <v>178.79739049631593</v>
      </c>
      <c r="U85" s="69">
        <f t="shared" si="26"/>
        <v>144.16999999999999</v>
      </c>
      <c r="V85" s="33" t="b">
        <f t="shared" si="16"/>
        <v>1</v>
      </c>
    </row>
    <row r="86" spans="1:23" ht="33" x14ac:dyDescent="0.25">
      <c r="A86" s="4">
        <f t="shared" si="27"/>
        <v>78</v>
      </c>
      <c r="B86" s="9" t="s">
        <v>80</v>
      </c>
      <c r="C86" s="6" t="s">
        <v>11</v>
      </c>
      <c r="D86" s="7">
        <v>2.42</v>
      </c>
      <c r="E86" s="81">
        <v>220</v>
      </c>
      <c r="F86" s="8">
        <f t="shared" si="17"/>
        <v>532.4</v>
      </c>
      <c r="G86" s="8"/>
      <c r="H86" s="8">
        <f t="shared" si="14"/>
        <v>0</v>
      </c>
      <c r="I86" s="8">
        <f t="shared" si="18"/>
        <v>220</v>
      </c>
      <c r="J86" s="8">
        <f t="shared" si="15"/>
        <v>532.4</v>
      </c>
      <c r="K86" s="69">
        <f t="shared" si="19"/>
        <v>2.0569999999999999</v>
      </c>
      <c r="L86" s="70">
        <f t="shared" si="20"/>
        <v>2.7829999999999999</v>
      </c>
      <c r="M86" s="69">
        <f t="shared" si="21"/>
        <v>0.72599999999999998</v>
      </c>
      <c r="N86" s="41">
        <f t="shared" ca="1" si="22"/>
        <v>0.47851601285416934</v>
      </c>
      <c r="O86" s="69">
        <f t="shared" ca="1" si="23"/>
        <v>0.3474026253321269</v>
      </c>
      <c r="P86" s="69">
        <f t="shared" ca="1" si="24"/>
        <v>2.4044026253321267</v>
      </c>
      <c r="R86" s="69">
        <v>2.6521524190449175</v>
      </c>
      <c r="S86" s="69">
        <v>2.6105610991311972</v>
      </c>
      <c r="T86" s="69">
        <f t="shared" si="25"/>
        <v>1.9972864818238856</v>
      </c>
      <c r="U86" s="69">
        <f t="shared" si="26"/>
        <v>2.42</v>
      </c>
      <c r="V86" s="33" t="b">
        <f t="shared" si="16"/>
        <v>1</v>
      </c>
    </row>
    <row r="87" spans="1:23" ht="16.5" x14ac:dyDescent="0.25">
      <c r="A87" s="4">
        <f t="shared" si="27"/>
        <v>79</v>
      </c>
      <c r="B87" s="9"/>
      <c r="C87" s="6" t="s">
        <v>47</v>
      </c>
      <c r="D87" s="7">
        <v>0.93</v>
      </c>
      <c r="E87" s="8">
        <v>330</v>
      </c>
      <c r="F87" s="8">
        <v>306.89999999999998</v>
      </c>
      <c r="G87" s="8"/>
      <c r="H87" s="8">
        <f t="shared" si="14"/>
        <v>0</v>
      </c>
      <c r="I87" s="8">
        <f t="shared" si="18"/>
        <v>330</v>
      </c>
      <c r="J87" s="8">
        <f t="shared" si="15"/>
        <v>306.89999999999998</v>
      </c>
      <c r="K87" s="69">
        <f t="shared" si="19"/>
        <v>0.79049999999999998</v>
      </c>
      <c r="L87" s="70">
        <f t="shared" si="20"/>
        <v>1.0694999999999999</v>
      </c>
      <c r="M87" s="69">
        <f t="shared" si="21"/>
        <v>0.27899999999999991</v>
      </c>
      <c r="N87" s="41">
        <f t="shared" ca="1" si="22"/>
        <v>0.86623491242165984</v>
      </c>
      <c r="O87" s="69">
        <f t="shared" ca="1" si="23"/>
        <v>0.24167954056564303</v>
      </c>
      <c r="P87" s="69">
        <f t="shared" ca="1" si="24"/>
        <v>1.0321795405656431</v>
      </c>
      <c r="R87" s="69">
        <v>0.95148914124107864</v>
      </c>
      <c r="S87" s="69">
        <v>0.92564660578041491</v>
      </c>
      <c r="T87" s="69">
        <f t="shared" si="25"/>
        <v>0.91286425297850649</v>
      </c>
      <c r="U87" s="69">
        <f t="shared" si="26"/>
        <v>0.93</v>
      </c>
      <c r="V87" s="33" t="b">
        <f t="shared" si="16"/>
        <v>1</v>
      </c>
    </row>
    <row r="88" spans="1:23" ht="16.5" x14ac:dyDescent="0.25">
      <c r="A88" s="4">
        <f t="shared" si="27"/>
        <v>80</v>
      </c>
      <c r="B88" s="13" t="s">
        <v>204</v>
      </c>
      <c r="C88" s="6" t="s">
        <v>11</v>
      </c>
      <c r="D88" s="7">
        <v>1.3</v>
      </c>
      <c r="E88" s="81">
        <v>140</v>
      </c>
      <c r="F88" s="8">
        <f t="shared" si="17"/>
        <v>182</v>
      </c>
      <c r="G88" s="8"/>
      <c r="H88" s="8">
        <f t="shared" si="14"/>
        <v>0</v>
      </c>
      <c r="I88" s="8">
        <f t="shared" si="18"/>
        <v>140</v>
      </c>
      <c r="J88" s="8">
        <f t="shared" si="15"/>
        <v>182</v>
      </c>
      <c r="K88" s="69">
        <f t="shared" si="19"/>
        <v>1.105</v>
      </c>
      <c r="L88" s="70">
        <f t="shared" si="20"/>
        <v>1.4949999999999999</v>
      </c>
      <c r="M88" s="69">
        <f t="shared" si="21"/>
        <v>0.3899999999999999</v>
      </c>
      <c r="N88" s="41">
        <f t="shared" ca="1" si="22"/>
        <v>0.91241196592004625</v>
      </c>
      <c r="O88" s="69">
        <f t="shared" ca="1" si="23"/>
        <v>0.35584066670881798</v>
      </c>
      <c r="P88" s="69">
        <f t="shared" ca="1" si="24"/>
        <v>1.4608406667088181</v>
      </c>
      <c r="R88" s="69">
        <v>1.2082242676235488</v>
      </c>
      <c r="S88" s="69">
        <v>1.3376274494176605</v>
      </c>
      <c r="T88" s="69">
        <f t="shared" si="25"/>
        <v>1.3541482829587912</v>
      </c>
      <c r="U88" s="69">
        <f t="shared" si="26"/>
        <v>1.3</v>
      </c>
      <c r="V88" s="33" t="b">
        <f t="shared" si="16"/>
        <v>1</v>
      </c>
    </row>
    <row r="89" spans="1:23" ht="16.5" x14ac:dyDescent="0.25">
      <c r="A89" s="4">
        <f t="shared" si="27"/>
        <v>81</v>
      </c>
      <c r="B89" s="11" t="s">
        <v>205</v>
      </c>
      <c r="C89" s="6" t="s">
        <v>11</v>
      </c>
      <c r="D89" s="7">
        <v>0.38</v>
      </c>
      <c r="E89" s="81">
        <v>70</v>
      </c>
      <c r="F89" s="8">
        <f t="shared" si="17"/>
        <v>26.6</v>
      </c>
      <c r="G89" s="8"/>
      <c r="H89" s="8">
        <f t="shared" si="14"/>
        <v>0</v>
      </c>
      <c r="I89" s="8">
        <f t="shared" si="18"/>
        <v>70</v>
      </c>
      <c r="J89" s="8">
        <f t="shared" si="15"/>
        <v>26.6</v>
      </c>
      <c r="K89" s="69">
        <f t="shared" si="19"/>
        <v>0.32300000000000001</v>
      </c>
      <c r="L89" s="70">
        <f t="shared" si="20"/>
        <v>0.43699999999999994</v>
      </c>
      <c r="M89" s="69">
        <f t="shared" si="21"/>
        <v>0.11399999999999993</v>
      </c>
      <c r="N89" s="41">
        <f t="shared" ca="1" si="22"/>
        <v>0.76202222648367512</v>
      </c>
      <c r="O89" s="69">
        <f t="shared" ca="1" si="23"/>
        <v>8.6870533819138909E-2</v>
      </c>
      <c r="P89" s="69">
        <f t="shared" ca="1" si="24"/>
        <v>0.4098705338191389</v>
      </c>
      <c r="R89" s="69">
        <v>0.38836850369204301</v>
      </c>
      <c r="S89" s="69">
        <v>0.37833449776225198</v>
      </c>
      <c r="T89" s="69">
        <f t="shared" si="25"/>
        <v>0.37329699854570514</v>
      </c>
      <c r="U89" s="69">
        <f t="shared" si="26"/>
        <v>0.38</v>
      </c>
      <c r="V89" s="33" t="b">
        <f t="shared" si="16"/>
        <v>1</v>
      </c>
    </row>
    <row r="90" spans="1:23" ht="16.5" x14ac:dyDescent="0.25">
      <c r="A90" s="4">
        <f t="shared" si="27"/>
        <v>82</v>
      </c>
      <c r="B90" s="11" t="s">
        <v>206</v>
      </c>
      <c r="C90" s="6" t="s">
        <v>11</v>
      </c>
      <c r="D90" s="7">
        <v>0.51</v>
      </c>
      <c r="E90" s="81">
        <v>70</v>
      </c>
      <c r="F90" s="8">
        <f t="shared" si="17"/>
        <v>35.700000000000003</v>
      </c>
      <c r="G90" s="8"/>
      <c r="H90" s="8">
        <f t="shared" si="14"/>
        <v>0</v>
      </c>
      <c r="I90" s="8">
        <f t="shared" si="18"/>
        <v>70</v>
      </c>
      <c r="J90" s="8">
        <f t="shared" si="15"/>
        <v>35.700000000000003</v>
      </c>
      <c r="K90" s="69">
        <f t="shared" si="19"/>
        <v>0.4335</v>
      </c>
      <c r="L90" s="70">
        <f t="shared" si="20"/>
        <v>0.58649999999999991</v>
      </c>
      <c r="M90" s="69">
        <f t="shared" si="21"/>
        <v>0.15299999999999991</v>
      </c>
      <c r="N90" s="41">
        <f t="shared" ca="1" si="22"/>
        <v>0.68909063188585229</v>
      </c>
      <c r="O90" s="69">
        <f t="shared" ca="1" si="23"/>
        <v>0.10543086667853534</v>
      </c>
      <c r="P90" s="69">
        <f t="shared" ca="1" si="24"/>
        <v>0.53893086667853529</v>
      </c>
      <c r="R90" s="69">
        <v>0.54946279547299104</v>
      </c>
      <c r="S90" s="69">
        <v>0.50546397455135605</v>
      </c>
      <c r="T90" s="69">
        <f t="shared" si="25"/>
        <v>0.47507322997565293</v>
      </c>
      <c r="U90" s="69">
        <f t="shared" si="26"/>
        <v>0.51</v>
      </c>
      <c r="V90" s="33" t="b">
        <f t="shared" si="16"/>
        <v>1</v>
      </c>
    </row>
    <row r="91" spans="1:23" ht="33" x14ac:dyDescent="0.25">
      <c r="A91" s="4">
        <f t="shared" si="27"/>
        <v>83</v>
      </c>
      <c r="B91" s="9" t="s">
        <v>182</v>
      </c>
      <c r="C91" s="6" t="s">
        <v>11</v>
      </c>
      <c r="D91" s="7">
        <v>2.1399999999999997</v>
      </c>
      <c r="E91" s="81">
        <v>296</v>
      </c>
      <c r="F91" s="8">
        <f t="shared" si="17"/>
        <v>633.44000000000005</v>
      </c>
      <c r="G91" s="8"/>
      <c r="H91" s="8">
        <f t="shared" si="14"/>
        <v>0</v>
      </c>
      <c r="I91" s="8">
        <f t="shared" si="18"/>
        <v>296</v>
      </c>
      <c r="J91" s="8">
        <f t="shared" si="15"/>
        <v>633.44000000000005</v>
      </c>
      <c r="K91" s="69">
        <f t="shared" si="19"/>
        <v>1.8189999999999997</v>
      </c>
      <c r="L91" s="70">
        <f t="shared" si="20"/>
        <v>2.4609999999999994</v>
      </c>
      <c r="M91" s="69">
        <f t="shared" si="21"/>
        <v>0.64199999999999968</v>
      </c>
      <c r="N91" s="41">
        <f t="shared" ca="1" si="22"/>
        <v>0.64697957330702127</v>
      </c>
      <c r="O91" s="69">
        <f t="shared" ca="1" si="23"/>
        <v>0.41536088606310745</v>
      </c>
      <c r="P91" s="69">
        <f t="shared" ca="1" si="24"/>
        <v>2.234360886063107</v>
      </c>
      <c r="R91" s="69">
        <v>2.0826585706127778</v>
      </c>
      <c r="S91" s="69">
        <v>1.8864194746516816</v>
      </c>
      <c r="T91" s="69">
        <f t="shared" si="25"/>
        <v>2.4509219547355396</v>
      </c>
      <c r="U91" s="69">
        <f t="shared" si="26"/>
        <v>2.14</v>
      </c>
      <c r="V91" s="33" t="b">
        <f t="shared" si="16"/>
        <v>1</v>
      </c>
    </row>
    <row r="92" spans="1:23" ht="16.5" x14ac:dyDescent="0.25">
      <c r="A92" s="4">
        <f t="shared" si="27"/>
        <v>84</v>
      </c>
      <c r="B92" s="11" t="s">
        <v>81</v>
      </c>
      <c r="C92" s="6" t="s">
        <v>11</v>
      </c>
      <c r="D92" s="7">
        <v>2.23</v>
      </c>
      <c r="E92" s="81">
        <v>160</v>
      </c>
      <c r="F92" s="8">
        <f t="shared" si="17"/>
        <v>356.8</v>
      </c>
      <c r="G92" s="8"/>
      <c r="H92" s="8">
        <f t="shared" si="14"/>
        <v>0</v>
      </c>
      <c r="I92" s="8">
        <f t="shared" si="18"/>
        <v>160</v>
      </c>
      <c r="J92" s="8">
        <f t="shared" si="15"/>
        <v>356.8</v>
      </c>
      <c r="K92" s="69">
        <f t="shared" si="19"/>
        <v>1.8955</v>
      </c>
      <c r="L92" s="70">
        <f t="shared" si="20"/>
        <v>2.5644999999999998</v>
      </c>
      <c r="M92" s="69">
        <f t="shared" si="21"/>
        <v>0.66899999999999982</v>
      </c>
      <c r="N92" s="41">
        <f t="shared" ca="1" si="22"/>
        <v>0.26867733300861096</v>
      </c>
      <c r="O92" s="69">
        <f t="shared" ca="1" si="23"/>
        <v>0.17974513578276069</v>
      </c>
      <c r="P92" s="69">
        <f t="shared" ca="1" si="24"/>
        <v>2.0752451357827608</v>
      </c>
      <c r="R92" s="69">
        <v>2.081503096824409</v>
      </c>
      <c r="S92" s="69">
        <v>1.934138586917858</v>
      </c>
      <c r="T92" s="69">
        <f t="shared" si="25"/>
        <v>2.6743583162577318</v>
      </c>
      <c r="U92" s="69">
        <f t="shared" si="26"/>
        <v>2.23</v>
      </c>
      <c r="V92" s="33" t="b">
        <f t="shared" si="16"/>
        <v>1</v>
      </c>
    </row>
    <row r="93" spans="1:23" ht="32.1" customHeight="1" x14ac:dyDescent="0.25">
      <c r="A93" s="4">
        <f t="shared" si="27"/>
        <v>85</v>
      </c>
      <c r="B93" s="14" t="s">
        <v>82</v>
      </c>
      <c r="C93" s="6" t="s">
        <v>11</v>
      </c>
      <c r="D93" s="7">
        <v>0.51</v>
      </c>
      <c r="E93" s="81">
        <v>160</v>
      </c>
      <c r="F93" s="8">
        <f t="shared" si="17"/>
        <v>81.599999999999994</v>
      </c>
      <c r="G93" s="8"/>
      <c r="H93" s="8">
        <f t="shared" si="14"/>
        <v>0</v>
      </c>
      <c r="I93" s="8">
        <f t="shared" si="18"/>
        <v>160</v>
      </c>
      <c r="J93" s="8">
        <f t="shared" si="15"/>
        <v>81.599999999999994</v>
      </c>
      <c r="K93" s="69">
        <f t="shared" si="19"/>
        <v>0.4335</v>
      </c>
      <c r="L93" s="70">
        <f t="shared" si="20"/>
        <v>0.58649999999999991</v>
      </c>
      <c r="M93" s="69">
        <f t="shared" si="21"/>
        <v>0.15299999999999991</v>
      </c>
      <c r="N93" s="41">
        <f t="shared" ca="1" si="22"/>
        <v>0.35111519362875554</v>
      </c>
      <c r="O93" s="69">
        <f t="shared" ca="1" si="23"/>
        <v>5.3720624625199567E-2</v>
      </c>
      <c r="P93" s="69">
        <f t="shared" ca="1" si="24"/>
        <v>0.48722062462519955</v>
      </c>
      <c r="R93" s="69">
        <v>0.47935470020114124</v>
      </c>
      <c r="S93" s="69">
        <v>0.44309335592127785</v>
      </c>
      <c r="T93" s="69">
        <f t="shared" si="25"/>
        <v>0.60755194387758105</v>
      </c>
      <c r="U93" s="69">
        <f t="shared" si="26"/>
        <v>0.51</v>
      </c>
      <c r="V93" s="33" t="b">
        <f t="shared" si="16"/>
        <v>1</v>
      </c>
    </row>
    <row r="94" spans="1:23" ht="32.1" customHeight="1" x14ac:dyDescent="0.25">
      <c r="A94" s="4">
        <f t="shared" si="27"/>
        <v>86</v>
      </c>
      <c r="B94" s="13" t="s">
        <v>83</v>
      </c>
      <c r="C94" s="6" t="s">
        <v>47</v>
      </c>
      <c r="D94" s="7">
        <v>1.59</v>
      </c>
      <c r="E94" s="8">
        <v>4409.3</v>
      </c>
      <c r="F94" s="8">
        <f t="shared" si="17"/>
        <v>7010.79</v>
      </c>
      <c r="G94" s="8"/>
      <c r="H94" s="8">
        <f t="shared" si="14"/>
        <v>0</v>
      </c>
      <c r="I94" s="8">
        <f t="shared" si="18"/>
        <v>4409.3</v>
      </c>
      <c r="J94" s="8">
        <f t="shared" si="15"/>
        <v>7010.79</v>
      </c>
      <c r="K94" s="69">
        <f t="shared" si="19"/>
        <v>1.3514999999999999</v>
      </c>
      <c r="L94" s="70">
        <f t="shared" si="20"/>
        <v>1.8285</v>
      </c>
      <c r="M94" s="69">
        <f t="shared" si="21"/>
        <v>0.47700000000000009</v>
      </c>
      <c r="N94" s="41">
        <f t="shared" ca="1" si="22"/>
        <v>0.1276450792443673</v>
      </c>
      <c r="O94" s="69">
        <f t="shared" ca="1" si="23"/>
        <v>6.0886702799563215E-2</v>
      </c>
      <c r="P94" s="69">
        <f t="shared" ca="1" si="24"/>
        <v>1.4123867027995631</v>
      </c>
      <c r="R94" s="69">
        <v>1.4646890726264892</v>
      </c>
      <c r="S94" s="69">
        <v>1.7032403688283364</v>
      </c>
      <c r="T94" s="69">
        <f t="shared" si="25"/>
        <v>1.6020705585451749</v>
      </c>
      <c r="U94" s="69">
        <f t="shared" si="26"/>
        <v>1.59</v>
      </c>
      <c r="V94" s="33" t="b">
        <f t="shared" si="16"/>
        <v>1</v>
      </c>
      <c r="W94" s="34"/>
    </row>
    <row r="95" spans="1:23" ht="16.5" x14ac:dyDescent="0.25">
      <c r="A95" s="4">
        <f t="shared" si="27"/>
        <v>87</v>
      </c>
      <c r="B95" s="9" t="s">
        <v>84</v>
      </c>
      <c r="C95" s="6" t="s">
        <v>11</v>
      </c>
      <c r="D95" s="7">
        <v>21.27</v>
      </c>
      <c r="E95" s="81">
        <v>80</v>
      </c>
      <c r="F95" s="8">
        <f t="shared" si="17"/>
        <v>1701.6</v>
      </c>
      <c r="G95" s="8"/>
      <c r="H95" s="8">
        <f t="shared" si="14"/>
        <v>0</v>
      </c>
      <c r="I95" s="8">
        <f t="shared" si="18"/>
        <v>80</v>
      </c>
      <c r="J95" s="8">
        <f t="shared" si="15"/>
        <v>1701.6</v>
      </c>
      <c r="K95" s="69">
        <f t="shared" si="19"/>
        <v>18.079499999999999</v>
      </c>
      <c r="L95" s="70">
        <f t="shared" si="20"/>
        <v>24.460499999999996</v>
      </c>
      <c r="M95" s="69">
        <f t="shared" si="21"/>
        <v>6.3809999999999967</v>
      </c>
      <c r="N95" s="41">
        <f t="shared" ca="1" si="22"/>
        <v>1.4479886602551062E-2</v>
      </c>
      <c r="O95" s="69">
        <f t="shared" ca="1" si="23"/>
        <v>9.2396156410878283E-2</v>
      </c>
      <c r="P95" s="69">
        <f t="shared" ca="1" si="24"/>
        <v>18.171896156410877</v>
      </c>
      <c r="R95" s="69">
        <v>22.252956757171024</v>
      </c>
      <c r="S95" s="69">
        <v>22.09355484362948</v>
      </c>
      <c r="T95" s="69">
        <f t="shared" si="25"/>
        <v>19.463488399199502</v>
      </c>
      <c r="U95" s="69">
        <f t="shared" si="26"/>
        <v>21.27</v>
      </c>
      <c r="V95" s="33" t="b">
        <f t="shared" si="16"/>
        <v>1</v>
      </c>
    </row>
    <row r="96" spans="1:23" ht="16.5" x14ac:dyDescent="0.25">
      <c r="A96" s="4">
        <f t="shared" si="27"/>
        <v>88</v>
      </c>
      <c r="B96" s="9" t="s">
        <v>85</v>
      </c>
      <c r="C96" s="6" t="s">
        <v>11</v>
      </c>
      <c r="D96" s="7">
        <v>7.68</v>
      </c>
      <c r="E96" s="81">
        <v>80</v>
      </c>
      <c r="F96" s="8">
        <f t="shared" si="17"/>
        <v>614.4</v>
      </c>
      <c r="G96" s="8"/>
      <c r="H96" s="8">
        <f t="shared" si="14"/>
        <v>0</v>
      </c>
      <c r="I96" s="8">
        <f t="shared" si="18"/>
        <v>80</v>
      </c>
      <c r="J96" s="8">
        <f t="shared" si="15"/>
        <v>614.4</v>
      </c>
      <c r="K96" s="69">
        <f t="shared" si="19"/>
        <v>6.5279999999999996</v>
      </c>
      <c r="L96" s="70">
        <f t="shared" si="20"/>
        <v>8.831999999999999</v>
      </c>
      <c r="M96" s="69">
        <f t="shared" si="21"/>
        <v>2.3039999999999994</v>
      </c>
      <c r="N96" s="41">
        <f t="shared" ca="1" si="22"/>
        <v>0.24920769776689478</v>
      </c>
      <c r="O96" s="69">
        <f t="shared" ca="1" si="23"/>
        <v>0.57417453565492538</v>
      </c>
      <c r="P96" s="69">
        <f t="shared" ca="1" si="24"/>
        <v>7.1021745356549246</v>
      </c>
      <c r="R96" s="69">
        <v>7.3054688202809999</v>
      </c>
      <c r="S96" s="69">
        <v>6.9620776503090447</v>
      </c>
      <c r="T96" s="69">
        <f t="shared" si="25"/>
        <v>8.7724535294099546</v>
      </c>
      <c r="U96" s="69">
        <f t="shared" si="26"/>
        <v>7.68</v>
      </c>
      <c r="V96" s="33" t="b">
        <f t="shared" si="16"/>
        <v>1</v>
      </c>
    </row>
    <row r="97" spans="1:22" ht="16.5" x14ac:dyDescent="0.25">
      <c r="A97" s="4">
        <f t="shared" si="27"/>
        <v>89</v>
      </c>
      <c r="B97" s="9" t="s">
        <v>86</v>
      </c>
      <c r="C97" s="6" t="s">
        <v>11</v>
      </c>
      <c r="D97" s="7">
        <v>0.03</v>
      </c>
      <c r="E97" s="81">
        <v>240</v>
      </c>
      <c r="F97" s="8">
        <f t="shared" si="17"/>
        <v>7.2</v>
      </c>
      <c r="G97" s="8"/>
      <c r="H97" s="8">
        <f t="shared" si="14"/>
        <v>0</v>
      </c>
      <c r="I97" s="8">
        <f t="shared" si="18"/>
        <v>240</v>
      </c>
      <c r="J97" s="8">
        <f t="shared" si="15"/>
        <v>7.2</v>
      </c>
      <c r="K97" s="69">
        <f t="shared" si="19"/>
        <v>2.5499999999999998E-2</v>
      </c>
      <c r="L97" s="70">
        <f t="shared" si="20"/>
        <v>3.4499999999999996E-2</v>
      </c>
      <c r="M97" s="69">
        <f t="shared" si="21"/>
        <v>8.9999999999999976E-3</v>
      </c>
      <c r="N97" s="41">
        <f t="shared" ca="1" si="22"/>
        <v>0.51272749834988052</v>
      </c>
      <c r="O97" s="69">
        <f t="shared" ca="1" si="23"/>
        <v>4.6145474851489237E-3</v>
      </c>
      <c r="P97" s="69">
        <f t="shared" ca="1" si="24"/>
        <v>3.0114547485148923E-2</v>
      </c>
      <c r="R97" s="69">
        <v>3.3152377983731156E-2</v>
      </c>
      <c r="S97" s="69">
        <v>3.0970712296199177E-2</v>
      </c>
      <c r="T97" s="69">
        <f t="shared" si="25"/>
        <v>2.5876909720069664E-2</v>
      </c>
      <c r="U97" s="69">
        <f t="shared" si="26"/>
        <v>0.03</v>
      </c>
      <c r="V97" s="33" t="b">
        <f t="shared" si="16"/>
        <v>1</v>
      </c>
    </row>
    <row r="98" spans="1:22" ht="16.5" x14ac:dyDescent="0.25">
      <c r="A98" s="4">
        <f t="shared" si="27"/>
        <v>90</v>
      </c>
      <c r="B98" s="9" t="s">
        <v>87</v>
      </c>
      <c r="C98" s="6" t="s">
        <v>11</v>
      </c>
      <c r="D98" s="7">
        <v>0.03</v>
      </c>
      <c r="E98" s="81">
        <v>240</v>
      </c>
      <c r="F98" s="8">
        <f t="shared" si="17"/>
        <v>7.2</v>
      </c>
      <c r="G98" s="8"/>
      <c r="H98" s="8">
        <f t="shared" si="14"/>
        <v>0</v>
      </c>
      <c r="I98" s="8">
        <f t="shared" si="18"/>
        <v>240</v>
      </c>
      <c r="J98" s="8">
        <f t="shared" si="15"/>
        <v>7.2</v>
      </c>
      <c r="K98" s="69">
        <f t="shared" si="19"/>
        <v>2.5499999999999998E-2</v>
      </c>
      <c r="L98" s="70">
        <f t="shared" si="20"/>
        <v>3.4499999999999996E-2</v>
      </c>
      <c r="M98" s="69">
        <f t="shared" si="21"/>
        <v>8.9999999999999976E-3</v>
      </c>
      <c r="N98" s="41">
        <f t="shared" ca="1" si="22"/>
        <v>1.502802585534202E-2</v>
      </c>
      <c r="O98" s="69">
        <f t="shared" ca="1" si="23"/>
        <v>1.3525223269807813E-4</v>
      </c>
      <c r="P98" s="69">
        <f t="shared" ca="1" si="24"/>
        <v>2.5635252232698077E-2</v>
      </c>
      <c r="R98" s="69">
        <v>2.7797918905158637E-2</v>
      </c>
      <c r="S98" s="69">
        <v>3.1808809320990616E-2</v>
      </c>
      <c r="T98" s="69">
        <f t="shared" si="25"/>
        <v>3.0393271773850747E-2</v>
      </c>
      <c r="U98" s="69">
        <f t="shared" si="26"/>
        <v>0.03</v>
      </c>
      <c r="V98" s="33" t="b">
        <f t="shared" si="16"/>
        <v>1</v>
      </c>
    </row>
    <row r="99" spans="1:22" ht="16.5" x14ac:dyDescent="0.25">
      <c r="A99" s="4">
        <f t="shared" si="27"/>
        <v>91</v>
      </c>
      <c r="B99" s="9" t="s">
        <v>88</v>
      </c>
      <c r="C99" s="6" t="s">
        <v>11</v>
      </c>
      <c r="D99" s="7">
        <v>0.28000000000000003</v>
      </c>
      <c r="E99" s="81">
        <v>240</v>
      </c>
      <c r="F99" s="8">
        <f t="shared" si="17"/>
        <v>67.2</v>
      </c>
      <c r="G99" s="8"/>
      <c r="H99" s="8">
        <f t="shared" si="14"/>
        <v>0</v>
      </c>
      <c r="I99" s="8">
        <f t="shared" si="18"/>
        <v>240</v>
      </c>
      <c r="J99" s="8">
        <f t="shared" si="15"/>
        <v>67.2</v>
      </c>
      <c r="K99" s="69">
        <f t="shared" si="19"/>
        <v>0.23800000000000002</v>
      </c>
      <c r="L99" s="70">
        <f t="shared" si="20"/>
        <v>0.32200000000000001</v>
      </c>
      <c r="M99" s="69">
        <f t="shared" si="21"/>
        <v>8.3999999999999991E-2</v>
      </c>
      <c r="N99" s="41">
        <f t="shared" ca="1" si="22"/>
        <v>0.42521100924069444</v>
      </c>
      <c r="O99" s="69">
        <f t="shared" ca="1" si="23"/>
        <v>3.5717724776218332E-2</v>
      </c>
      <c r="P99" s="69">
        <f t="shared" ca="1" si="24"/>
        <v>0.27371772477621836</v>
      </c>
      <c r="R99" s="69">
        <v>0.25239592566766295</v>
      </c>
      <c r="S99" s="69">
        <v>0.29487143211519973</v>
      </c>
      <c r="T99" s="69">
        <f t="shared" si="25"/>
        <v>0.29273264221713746</v>
      </c>
      <c r="U99" s="69">
        <f t="shared" si="26"/>
        <v>0.28000000000000003</v>
      </c>
      <c r="V99" s="33" t="b">
        <f t="shared" si="16"/>
        <v>1</v>
      </c>
    </row>
    <row r="100" spans="1:22" ht="16.5" x14ac:dyDescent="0.25">
      <c r="A100" s="4">
        <f t="shared" si="27"/>
        <v>92</v>
      </c>
      <c r="B100" s="9" t="s">
        <v>89</v>
      </c>
      <c r="C100" s="6" t="s">
        <v>11</v>
      </c>
      <c r="D100" s="7">
        <v>3.21</v>
      </c>
      <c r="E100" s="81">
        <v>80</v>
      </c>
      <c r="F100" s="8">
        <f t="shared" si="17"/>
        <v>256.8</v>
      </c>
      <c r="G100" s="8"/>
      <c r="H100" s="8">
        <f t="shared" si="14"/>
        <v>0</v>
      </c>
      <c r="I100" s="8">
        <f t="shared" si="18"/>
        <v>80</v>
      </c>
      <c r="J100" s="8">
        <f t="shared" si="15"/>
        <v>256.8</v>
      </c>
      <c r="K100" s="69">
        <f t="shared" si="19"/>
        <v>2.7284999999999999</v>
      </c>
      <c r="L100" s="70">
        <f t="shared" si="20"/>
        <v>3.6914999999999996</v>
      </c>
      <c r="M100" s="69">
        <f t="shared" si="21"/>
        <v>0.96299999999999963</v>
      </c>
      <c r="N100" s="41">
        <f t="shared" ca="1" si="22"/>
        <v>0.16720276570921888</v>
      </c>
      <c r="O100" s="69">
        <f t="shared" ca="1" si="23"/>
        <v>0.16101626337797773</v>
      </c>
      <c r="P100" s="69">
        <f t="shared" ca="1" si="24"/>
        <v>2.8895162633779776</v>
      </c>
      <c r="R100" s="69">
        <v>2.7287291627357186</v>
      </c>
      <c r="S100" s="69">
        <v>3.4795038492039492</v>
      </c>
      <c r="T100" s="69">
        <f t="shared" si="25"/>
        <v>3.4217669880603312</v>
      </c>
      <c r="U100" s="69">
        <f t="shared" si="26"/>
        <v>3.21</v>
      </c>
      <c r="V100" s="33" t="b">
        <f t="shared" si="16"/>
        <v>1</v>
      </c>
    </row>
    <row r="101" spans="1:22" ht="16.5" x14ac:dyDescent="0.25">
      <c r="A101" s="4">
        <f t="shared" si="27"/>
        <v>93</v>
      </c>
      <c r="B101" s="9" t="s">
        <v>90</v>
      </c>
      <c r="C101" s="6" t="s">
        <v>11</v>
      </c>
      <c r="D101" s="7">
        <v>0.17</v>
      </c>
      <c r="E101" s="81">
        <v>80</v>
      </c>
      <c r="F101" s="8">
        <f t="shared" si="17"/>
        <v>13.6</v>
      </c>
      <c r="G101" s="8"/>
      <c r="H101" s="8">
        <f t="shared" si="14"/>
        <v>0</v>
      </c>
      <c r="I101" s="8">
        <f t="shared" si="18"/>
        <v>80</v>
      </c>
      <c r="J101" s="8">
        <f t="shared" si="15"/>
        <v>13.6</v>
      </c>
      <c r="K101" s="69">
        <f t="shared" si="19"/>
        <v>0.14450000000000002</v>
      </c>
      <c r="L101" s="70">
        <f t="shared" si="20"/>
        <v>0.19550000000000001</v>
      </c>
      <c r="M101" s="69">
        <f t="shared" si="21"/>
        <v>5.099999999999999E-2</v>
      </c>
      <c r="N101" s="41">
        <f t="shared" ca="1" si="22"/>
        <v>0.97488224188101846</v>
      </c>
      <c r="O101" s="69">
        <f t="shared" ca="1" si="23"/>
        <v>4.9718994335931931E-2</v>
      </c>
      <c r="P101" s="69">
        <f t="shared" ca="1" si="24"/>
        <v>0.19421899433593195</v>
      </c>
      <c r="R101" s="69">
        <v>0.17987037806838679</v>
      </c>
      <c r="S101" s="69">
        <v>0.1922175678957514</v>
      </c>
      <c r="T101" s="69">
        <f t="shared" si="25"/>
        <v>0.13791205403586182</v>
      </c>
      <c r="U101" s="69">
        <f t="shared" si="26"/>
        <v>0.17</v>
      </c>
      <c r="V101" s="33" t="b">
        <f t="shared" si="16"/>
        <v>1</v>
      </c>
    </row>
    <row r="102" spans="1:22" ht="16.5" x14ac:dyDescent="0.25">
      <c r="A102" s="4">
        <f t="shared" si="27"/>
        <v>94</v>
      </c>
      <c r="B102" s="15" t="s">
        <v>91</v>
      </c>
      <c r="C102" s="6" t="s">
        <v>11</v>
      </c>
      <c r="D102" s="7">
        <v>0.17</v>
      </c>
      <c r="E102" s="81">
        <v>160</v>
      </c>
      <c r="F102" s="8">
        <f t="shared" si="17"/>
        <v>27.2</v>
      </c>
      <c r="G102" s="8"/>
      <c r="H102" s="8">
        <f t="shared" si="14"/>
        <v>0</v>
      </c>
      <c r="I102" s="8">
        <f t="shared" si="18"/>
        <v>160</v>
      </c>
      <c r="J102" s="8">
        <f t="shared" si="15"/>
        <v>27.2</v>
      </c>
      <c r="K102" s="69">
        <f t="shared" si="19"/>
        <v>0.14450000000000002</v>
      </c>
      <c r="L102" s="70">
        <f t="shared" si="20"/>
        <v>0.19550000000000001</v>
      </c>
      <c r="M102" s="69">
        <f t="shared" si="21"/>
        <v>5.099999999999999E-2</v>
      </c>
      <c r="N102" s="41">
        <f t="shared" ca="1" si="22"/>
        <v>0.40792361279558198</v>
      </c>
      <c r="O102" s="69">
        <f t="shared" ca="1" si="23"/>
        <v>2.0804104252574677E-2</v>
      </c>
      <c r="P102" s="69">
        <f t="shared" ca="1" si="24"/>
        <v>0.16530410425257469</v>
      </c>
      <c r="R102" s="69">
        <v>0.19400578412012154</v>
      </c>
      <c r="S102" s="69">
        <v>0.18366526188723709</v>
      </c>
      <c r="T102" s="69">
        <f t="shared" si="25"/>
        <v>0.13232895399264138</v>
      </c>
      <c r="U102" s="69">
        <f t="shared" si="26"/>
        <v>0.17</v>
      </c>
      <c r="V102" s="33" t="b">
        <f t="shared" si="16"/>
        <v>1</v>
      </c>
    </row>
    <row r="103" spans="1:22" ht="16.5" x14ac:dyDescent="0.25">
      <c r="A103" s="4">
        <f t="shared" si="27"/>
        <v>95</v>
      </c>
      <c r="B103" s="5" t="s">
        <v>207</v>
      </c>
      <c r="C103" s="6" t="s">
        <v>11</v>
      </c>
      <c r="D103" s="7">
        <v>40.33</v>
      </c>
      <c r="E103" s="81">
        <v>80</v>
      </c>
      <c r="F103" s="8">
        <f t="shared" si="17"/>
        <v>3226.4</v>
      </c>
      <c r="G103" s="8"/>
      <c r="H103" s="8">
        <f t="shared" si="14"/>
        <v>0</v>
      </c>
      <c r="I103" s="8">
        <f t="shared" si="18"/>
        <v>80</v>
      </c>
      <c r="J103" s="8">
        <f t="shared" si="15"/>
        <v>3226.4</v>
      </c>
      <c r="K103" s="69">
        <f t="shared" si="19"/>
        <v>34.280499999999996</v>
      </c>
      <c r="L103" s="70">
        <f t="shared" si="20"/>
        <v>46.379499999999993</v>
      </c>
      <c r="M103" s="69">
        <f t="shared" si="21"/>
        <v>12.098999999999997</v>
      </c>
      <c r="N103" s="41">
        <f t="shared" ca="1" si="22"/>
        <v>0.53698955242281732</v>
      </c>
      <c r="O103" s="69">
        <f t="shared" ca="1" si="23"/>
        <v>6.4970365947636646</v>
      </c>
      <c r="P103" s="69">
        <f t="shared" ca="1" si="24"/>
        <v>40.77753659476366</v>
      </c>
      <c r="R103" s="69">
        <v>41.834039130695693</v>
      </c>
      <c r="S103" s="69">
        <v>42.537108235789077</v>
      </c>
      <c r="T103" s="69">
        <f t="shared" si="25"/>
        <v>36.618852633515218</v>
      </c>
      <c r="U103" s="69">
        <f t="shared" si="26"/>
        <v>40.33</v>
      </c>
      <c r="V103" s="33" t="b">
        <f t="shared" si="16"/>
        <v>1</v>
      </c>
    </row>
    <row r="104" spans="1:22" ht="32.1" customHeight="1" x14ac:dyDescent="0.25">
      <c r="A104" s="4">
        <f t="shared" si="27"/>
        <v>96</v>
      </c>
      <c r="B104" s="5" t="s">
        <v>208</v>
      </c>
      <c r="C104" s="6" t="s">
        <v>11</v>
      </c>
      <c r="D104" s="7">
        <v>36.15</v>
      </c>
      <c r="E104" s="81">
        <v>80</v>
      </c>
      <c r="F104" s="8">
        <f t="shared" si="17"/>
        <v>2892</v>
      </c>
      <c r="G104" s="8"/>
      <c r="H104" s="8">
        <f t="shared" si="14"/>
        <v>0</v>
      </c>
      <c r="I104" s="8">
        <f t="shared" si="18"/>
        <v>80</v>
      </c>
      <c r="J104" s="8">
        <f t="shared" si="15"/>
        <v>2892</v>
      </c>
      <c r="K104" s="69">
        <f t="shared" si="19"/>
        <v>30.727499999999999</v>
      </c>
      <c r="L104" s="70">
        <f t="shared" si="20"/>
        <v>41.572499999999998</v>
      </c>
      <c r="M104" s="69">
        <f t="shared" si="21"/>
        <v>10.844999999999999</v>
      </c>
      <c r="N104" s="41">
        <f t="shared" ca="1" si="22"/>
        <v>0.21183988331773618</v>
      </c>
      <c r="O104" s="69">
        <f t="shared" ca="1" si="23"/>
        <v>2.2974035345808486</v>
      </c>
      <c r="P104" s="69">
        <f t="shared" ca="1" si="24"/>
        <v>33.024903534580851</v>
      </c>
      <c r="R104" s="69">
        <v>32.476363209606589</v>
      </c>
      <c r="S104" s="69">
        <v>38.362829393346942</v>
      </c>
      <c r="T104" s="69">
        <f t="shared" si="25"/>
        <v>37.610807397046457</v>
      </c>
      <c r="U104" s="69">
        <f t="shared" si="26"/>
        <v>36.15</v>
      </c>
      <c r="V104" s="33" t="b">
        <f t="shared" si="16"/>
        <v>1</v>
      </c>
    </row>
    <row r="105" spans="1:22" ht="32.1" customHeight="1" x14ac:dyDescent="0.25">
      <c r="A105" s="4">
        <f t="shared" si="27"/>
        <v>97</v>
      </c>
      <c r="B105" s="5" t="s">
        <v>92</v>
      </c>
      <c r="C105" s="6" t="s">
        <v>11</v>
      </c>
      <c r="D105" s="7">
        <v>24.75</v>
      </c>
      <c r="E105" s="81">
        <v>80</v>
      </c>
      <c r="F105" s="8">
        <f t="shared" si="17"/>
        <v>1980</v>
      </c>
      <c r="G105" s="8"/>
      <c r="H105" s="8">
        <f t="shared" si="14"/>
        <v>0</v>
      </c>
      <c r="I105" s="8">
        <f t="shared" si="18"/>
        <v>80</v>
      </c>
      <c r="J105" s="8">
        <f t="shared" si="15"/>
        <v>1980</v>
      </c>
      <c r="K105" s="69">
        <f t="shared" si="19"/>
        <v>21.037499999999998</v>
      </c>
      <c r="L105" s="70">
        <f t="shared" si="20"/>
        <v>28.462499999999999</v>
      </c>
      <c r="M105" s="69">
        <f t="shared" si="21"/>
        <v>7.4250000000000007</v>
      </c>
      <c r="N105" s="41">
        <f t="shared" ca="1" si="22"/>
        <v>0.94910725407385899</v>
      </c>
      <c r="O105" s="69">
        <f t="shared" ca="1" si="23"/>
        <v>7.0471213614984034</v>
      </c>
      <c r="P105" s="69">
        <f t="shared" ca="1" si="24"/>
        <v>28.084621361498399</v>
      </c>
      <c r="R105" s="69">
        <v>23.515636980610143</v>
      </c>
      <c r="S105" s="69">
        <v>23.024258621077223</v>
      </c>
      <c r="T105" s="69">
        <f t="shared" si="25"/>
        <v>27.710104398312637</v>
      </c>
      <c r="U105" s="69">
        <f t="shared" si="26"/>
        <v>24.75</v>
      </c>
      <c r="V105" s="33" t="b">
        <f t="shared" ref="V105:V168" si="28">EXACT(D105,U105)</f>
        <v>1</v>
      </c>
    </row>
    <row r="106" spans="1:22" ht="32.1" customHeight="1" x14ac:dyDescent="0.25">
      <c r="A106" s="4"/>
      <c r="B106" s="62" t="s">
        <v>93</v>
      </c>
      <c r="C106" s="63"/>
      <c r="D106" s="57"/>
      <c r="E106" s="259">
        <f>SUM(F$9:F$105)</f>
        <v>339394.77999999997</v>
      </c>
      <c r="F106" s="260"/>
      <c r="G106" s="259">
        <f>SUM(H$9:H$105)</f>
        <v>91287.84</v>
      </c>
      <c r="H106" s="260"/>
      <c r="I106" s="259">
        <f>SUM(J$9:J$105)</f>
        <v>430682.62000000005</v>
      </c>
      <c r="J106" s="260"/>
      <c r="K106" s="69"/>
      <c r="M106" s="69"/>
      <c r="O106" s="69"/>
      <c r="P106" s="69"/>
      <c r="R106" s="69"/>
      <c r="S106" s="69"/>
      <c r="U106" s="69"/>
    </row>
    <row r="107" spans="1:22" ht="23.25" x14ac:dyDescent="0.25">
      <c r="B107" s="56"/>
      <c r="C107" s="43"/>
      <c r="D107" s="43"/>
      <c r="E107" s="43"/>
      <c r="F107" s="43"/>
      <c r="G107" s="43"/>
      <c r="H107" s="43"/>
      <c r="I107" s="43"/>
      <c r="J107" s="43"/>
      <c r="U107" s="69"/>
    </row>
    <row r="108" spans="1:22" ht="30" x14ac:dyDescent="0.25">
      <c r="A108" s="30" t="s">
        <v>94</v>
      </c>
      <c r="B108" s="59" t="s">
        <v>95</v>
      </c>
      <c r="C108" s="60"/>
      <c r="D108" s="60"/>
      <c r="E108" s="60"/>
      <c r="F108" s="60"/>
      <c r="G108" s="60"/>
      <c r="H108" s="60"/>
      <c r="I108" s="60"/>
      <c r="J108" s="61"/>
      <c r="U108" s="69"/>
    </row>
    <row r="109" spans="1:22" ht="16.5" x14ac:dyDescent="0.25">
      <c r="A109" s="4">
        <f>A105+1</f>
        <v>98</v>
      </c>
      <c r="B109" s="17" t="s">
        <v>97</v>
      </c>
      <c r="C109" s="19" t="s">
        <v>96</v>
      </c>
      <c r="D109" s="7">
        <v>151.05000000000001</v>
      </c>
      <c r="E109" s="18"/>
      <c r="F109" s="8">
        <f t="shared" ref="F109:F172" si="29">+ROUND(E109*$D109,2)</f>
        <v>0</v>
      </c>
      <c r="G109" s="18">
        <v>0.5</v>
      </c>
      <c r="H109" s="8">
        <f t="shared" ref="H109:H172" si="30">+ROUND(G109*$D109,2)</f>
        <v>75.53</v>
      </c>
      <c r="I109" s="8">
        <f t="shared" ref="I109:I172" si="31">E109+G109</f>
        <v>0.5</v>
      </c>
      <c r="J109" s="8">
        <f t="shared" ref="J109:J172" si="32">+ROUND(I109*$D109,2)</f>
        <v>75.53</v>
      </c>
      <c r="K109" s="69">
        <f t="shared" ref="K109:K172" si="33">D109*0.85</f>
        <v>128.39250000000001</v>
      </c>
      <c r="L109" s="70">
        <f t="shared" ref="L109:L172" si="34">+D109*1.15</f>
        <v>173.70750000000001</v>
      </c>
      <c r="M109" s="69">
        <f t="shared" ref="M109:M172" si="35">L109-K109</f>
        <v>45.314999999999998</v>
      </c>
      <c r="N109" s="41">
        <f t="shared" ref="N109:N172" ca="1" si="36">RAND()</f>
        <v>0.11092411023816351</v>
      </c>
      <c r="O109" s="69">
        <f ca="1">M109*N109</f>
        <v>5.0265260554423792</v>
      </c>
      <c r="P109" s="69">
        <f ca="1">K109+O109</f>
        <v>133.4190260554424</v>
      </c>
      <c r="R109" s="69">
        <v>172.12438097690674</v>
      </c>
      <c r="S109" s="69">
        <v>165.35594558403324</v>
      </c>
      <c r="T109" s="69">
        <f t="shared" ref="T109:T172" si="37">D109*3-R109-S109</f>
        <v>115.66967343906009</v>
      </c>
      <c r="U109" s="69">
        <f t="shared" si="26"/>
        <v>151.05000000000001</v>
      </c>
      <c r="V109" s="33" t="b">
        <f t="shared" si="28"/>
        <v>1</v>
      </c>
    </row>
    <row r="110" spans="1:22" ht="16.5" x14ac:dyDescent="0.25">
      <c r="A110" s="4">
        <f>A109+1</f>
        <v>99</v>
      </c>
      <c r="B110" s="17" t="s">
        <v>98</v>
      </c>
      <c r="C110" s="19" t="s">
        <v>96</v>
      </c>
      <c r="D110" s="7">
        <v>121.4</v>
      </c>
      <c r="E110" s="18"/>
      <c r="F110" s="8">
        <f t="shared" si="29"/>
        <v>0</v>
      </c>
      <c r="G110" s="18">
        <v>0.5</v>
      </c>
      <c r="H110" s="8">
        <f t="shared" si="30"/>
        <v>60.7</v>
      </c>
      <c r="I110" s="8">
        <f t="shared" si="31"/>
        <v>0.5</v>
      </c>
      <c r="J110" s="8">
        <f t="shared" si="32"/>
        <v>60.7</v>
      </c>
      <c r="K110" s="69">
        <f t="shared" si="33"/>
        <v>103.19</v>
      </c>
      <c r="L110" s="70">
        <f t="shared" si="34"/>
        <v>139.60999999999999</v>
      </c>
      <c r="M110" s="69">
        <f t="shared" si="35"/>
        <v>36.419999999999987</v>
      </c>
      <c r="N110" s="41">
        <f t="shared" ca="1" si="36"/>
        <v>0.88512721611706546</v>
      </c>
      <c r="O110" s="69">
        <f t="shared" ref="O110:O173" ca="1" si="38">M110*N110</f>
        <v>32.23633321098351</v>
      </c>
      <c r="P110" s="69">
        <f t="shared" ref="P110:P173" ca="1" si="39">K110+O110</f>
        <v>135.4263332109835</v>
      </c>
      <c r="R110" s="69">
        <v>113.80488265583321</v>
      </c>
      <c r="S110" s="69">
        <v>112.93562649024661</v>
      </c>
      <c r="T110" s="69">
        <f t="shared" si="37"/>
        <v>137.45949085392022</v>
      </c>
      <c r="U110" s="69">
        <f t="shared" si="26"/>
        <v>121.4</v>
      </c>
      <c r="V110" s="33" t="b">
        <f t="shared" si="28"/>
        <v>1</v>
      </c>
    </row>
    <row r="111" spans="1:22" ht="16.5" x14ac:dyDescent="0.25">
      <c r="A111" s="4">
        <f t="shared" ref="A111:A174" si="40">A110+1</f>
        <v>100</v>
      </c>
      <c r="B111" s="17" t="s">
        <v>99</v>
      </c>
      <c r="C111" s="19" t="s">
        <v>96</v>
      </c>
      <c r="D111" s="7">
        <v>92.22</v>
      </c>
      <c r="E111" s="18"/>
      <c r="F111" s="8">
        <f t="shared" si="29"/>
        <v>0</v>
      </c>
      <c r="G111" s="18">
        <v>0.5</v>
      </c>
      <c r="H111" s="8">
        <f t="shared" si="30"/>
        <v>46.11</v>
      </c>
      <c r="I111" s="8">
        <f t="shared" si="31"/>
        <v>0.5</v>
      </c>
      <c r="J111" s="8">
        <f t="shared" si="32"/>
        <v>46.11</v>
      </c>
      <c r="K111" s="69">
        <f t="shared" si="33"/>
        <v>78.387</v>
      </c>
      <c r="L111" s="70">
        <f t="shared" si="34"/>
        <v>106.053</v>
      </c>
      <c r="M111" s="69">
        <f t="shared" si="35"/>
        <v>27.665999999999997</v>
      </c>
      <c r="N111" s="41">
        <f t="shared" ca="1" si="36"/>
        <v>6.8898555629157365E-2</v>
      </c>
      <c r="O111" s="69">
        <f t="shared" ca="1" si="38"/>
        <v>1.9061474400362675</v>
      </c>
      <c r="P111" s="69">
        <f t="shared" ca="1" si="39"/>
        <v>80.293147440036265</v>
      </c>
      <c r="R111" s="69">
        <v>105.90043378426934</v>
      </c>
      <c r="S111" s="69">
        <v>89.766297222530795</v>
      </c>
      <c r="T111" s="69">
        <f t="shared" si="37"/>
        <v>80.99326899319982</v>
      </c>
      <c r="U111" s="69">
        <f t="shared" si="26"/>
        <v>92.22</v>
      </c>
      <c r="V111" s="33" t="b">
        <f t="shared" si="28"/>
        <v>1</v>
      </c>
    </row>
    <row r="112" spans="1:22" ht="16.5" x14ac:dyDescent="0.25">
      <c r="A112" s="4">
        <f t="shared" si="40"/>
        <v>101</v>
      </c>
      <c r="B112" s="17" t="s">
        <v>183</v>
      </c>
      <c r="C112" s="19" t="s">
        <v>96</v>
      </c>
      <c r="D112" s="7">
        <v>153.02000000000001</v>
      </c>
      <c r="E112" s="18"/>
      <c r="F112" s="8">
        <f t="shared" si="29"/>
        <v>0</v>
      </c>
      <c r="G112" s="18">
        <v>0.5</v>
      </c>
      <c r="H112" s="8">
        <f t="shared" si="30"/>
        <v>76.510000000000005</v>
      </c>
      <c r="I112" s="8">
        <f t="shared" si="31"/>
        <v>0.5</v>
      </c>
      <c r="J112" s="8">
        <f t="shared" si="32"/>
        <v>76.510000000000005</v>
      </c>
      <c r="K112" s="69">
        <f t="shared" si="33"/>
        <v>130.06700000000001</v>
      </c>
      <c r="L112" s="70">
        <f t="shared" si="34"/>
        <v>175.97299999999998</v>
      </c>
      <c r="M112" s="69">
        <f t="shared" si="35"/>
        <v>45.905999999999977</v>
      </c>
      <c r="N112" s="41">
        <f t="shared" ca="1" si="36"/>
        <v>0.15390204305146915</v>
      </c>
      <c r="O112" s="69">
        <f t="shared" ca="1" si="38"/>
        <v>7.0650271883207392</v>
      </c>
      <c r="P112" s="69">
        <f t="shared" ca="1" si="39"/>
        <v>137.13202718832073</v>
      </c>
      <c r="R112" s="69">
        <v>149.15533385814177</v>
      </c>
      <c r="S112" s="69">
        <v>160.1299947994155</v>
      </c>
      <c r="T112" s="69">
        <f t="shared" si="37"/>
        <v>149.77467134244279</v>
      </c>
      <c r="U112" s="69">
        <f t="shared" si="26"/>
        <v>153.02000000000001</v>
      </c>
      <c r="V112" s="33" t="b">
        <f t="shared" si="28"/>
        <v>1</v>
      </c>
    </row>
    <row r="113" spans="1:22" ht="33" x14ac:dyDescent="0.25">
      <c r="A113" s="4">
        <f t="shared" si="40"/>
        <v>102</v>
      </c>
      <c r="B113" s="17" t="s">
        <v>100</v>
      </c>
      <c r="C113" s="19" t="s">
        <v>96</v>
      </c>
      <c r="D113" s="7">
        <v>298.52</v>
      </c>
      <c r="E113" s="18"/>
      <c r="F113" s="8">
        <f t="shared" si="29"/>
        <v>0</v>
      </c>
      <c r="G113" s="18">
        <v>0.5</v>
      </c>
      <c r="H113" s="8">
        <f t="shared" si="30"/>
        <v>149.26</v>
      </c>
      <c r="I113" s="8">
        <f t="shared" si="31"/>
        <v>0.5</v>
      </c>
      <c r="J113" s="8">
        <f t="shared" si="32"/>
        <v>149.26</v>
      </c>
      <c r="K113" s="69">
        <f t="shared" si="33"/>
        <v>253.74199999999999</v>
      </c>
      <c r="L113" s="70">
        <f t="shared" si="34"/>
        <v>343.29799999999994</v>
      </c>
      <c r="M113" s="69">
        <f t="shared" si="35"/>
        <v>89.555999999999955</v>
      </c>
      <c r="N113" s="41">
        <f t="shared" ca="1" si="36"/>
        <v>0.57486199677757999</v>
      </c>
      <c r="O113" s="69">
        <f t="shared" ca="1" si="38"/>
        <v>51.482340983412925</v>
      </c>
      <c r="P113" s="69">
        <f t="shared" ca="1" si="39"/>
        <v>305.2243409834129</v>
      </c>
      <c r="R113" s="69">
        <v>301.68502168530176</v>
      </c>
      <c r="S113" s="69">
        <v>317.72652155779105</v>
      </c>
      <c r="T113" s="69">
        <f t="shared" si="37"/>
        <v>276.14845675690714</v>
      </c>
      <c r="U113" s="69">
        <f t="shared" si="26"/>
        <v>298.52</v>
      </c>
      <c r="V113" s="33" t="b">
        <f t="shared" si="28"/>
        <v>1</v>
      </c>
    </row>
    <row r="114" spans="1:22" ht="33" x14ac:dyDescent="0.25">
      <c r="A114" s="4">
        <f t="shared" si="40"/>
        <v>103</v>
      </c>
      <c r="B114" s="17" t="s">
        <v>101</v>
      </c>
      <c r="C114" s="19" t="s">
        <v>96</v>
      </c>
      <c r="D114" s="7">
        <v>173.35</v>
      </c>
      <c r="E114" s="18"/>
      <c r="F114" s="8">
        <f t="shared" si="29"/>
        <v>0</v>
      </c>
      <c r="G114" s="18">
        <v>0.5</v>
      </c>
      <c r="H114" s="8">
        <f t="shared" si="30"/>
        <v>86.68</v>
      </c>
      <c r="I114" s="8">
        <f t="shared" si="31"/>
        <v>0.5</v>
      </c>
      <c r="J114" s="8">
        <f t="shared" si="32"/>
        <v>86.68</v>
      </c>
      <c r="K114" s="69">
        <f t="shared" si="33"/>
        <v>147.3475</v>
      </c>
      <c r="L114" s="70">
        <f t="shared" si="34"/>
        <v>199.35249999999999</v>
      </c>
      <c r="M114" s="69">
        <f t="shared" si="35"/>
        <v>52.004999999999995</v>
      </c>
      <c r="N114" s="41">
        <f t="shared" ca="1" si="36"/>
        <v>0.86660228909866188</v>
      </c>
      <c r="O114" s="69">
        <f t="shared" ca="1" si="38"/>
        <v>45.067652044575908</v>
      </c>
      <c r="P114" s="69">
        <f t="shared" ca="1" si="39"/>
        <v>192.4151520445759</v>
      </c>
      <c r="R114" s="69">
        <v>160.23851514690216</v>
      </c>
      <c r="S114" s="69">
        <v>149.58089531641625</v>
      </c>
      <c r="T114" s="69">
        <f t="shared" si="37"/>
        <v>210.23058953668155</v>
      </c>
      <c r="U114" s="69">
        <f t="shared" si="26"/>
        <v>173.35</v>
      </c>
      <c r="V114" s="33" t="b">
        <f t="shared" si="28"/>
        <v>1</v>
      </c>
    </row>
    <row r="115" spans="1:22" ht="33" x14ac:dyDescent="0.25">
      <c r="A115" s="4">
        <f t="shared" si="40"/>
        <v>104</v>
      </c>
      <c r="B115" s="17" t="s">
        <v>184</v>
      </c>
      <c r="C115" s="19" t="s">
        <v>96</v>
      </c>
      <c r="D115" s="7">
        <v>140.36000000000001</v>
      </c>
      <c r="E115" s="18">
        <v>18</v>
      </c>
      <c r="F115" s="8">
        <f t="shared" si="29"/>
        <v>2526.48</v>
      </c>
      <c r="G115" s="18">
        <v>3</v>
      </c>
      <c r="H115" s="8">
        <f t="shared" si="30"/>
        <v>421.08</v>
      </c>
      <c r="I115" s="8">
        <f t="shared" si="31"/>
        <v>21</v>
      </c>
      <c r="J115" s="8">
        <f t="shared" si="32"/>
        <v>2947.56</v>
      </c>
      <c r="K115" s="69">
        <f t="shared" si="33"/>
        <v>119.30600000000001</v>
      </c>
      <c r="L115" s="70">
        <f t="shared" si="34"/>
        <v>161.41400000000002</v>
      </c>
      <c r="M115" s="69">
        <f t="shared" si="35"/>
        <v>42.108000000000004</v>
      </c>
      <c r="N115" s="41">
        <f t="shared" ca="1" si="36"/>
        <v>0.23586812882220065</v>
      </c>
      <c r="O115" s="69">
        <f t="shared" ca="1" si="38"/>
        <v>9.9319351684452268</v>
      </c>
      <c r="P115" s="69">
        <f t="shared" ca="1" si="39"/>
        <v>129.23793516844523</v>
      </c>
      <c r="R115" s="69">
        <v>152.26666759939417</v>
      </c>
      <c r="S115" s="69">
        <v>125.69161664186343</v>
      </c>
      <c r="T115" s="69">
        <f t="shared" si="37"/>
        <v>143.12171575874243</v>
      </c>
      <c r="U115" s="69">
        <f t="shared" si="26"/>
        <v>140.36000000000001</v>
      </c>
      <c r="V115" s="33" t="b">
        <f t="shared" si="28"/>
        <v>1</v>
      </c>
    </row>
    <row r="116" spans="1:22" ht="33" x14ac:dyDescent="0.25">
      <c r="A116" s="4">
        <f t="shared" si="40"/>
        <v>105</v>
      </c>
      <c r="B116" s="17" t="s">
        <v>185</v>
      </c>
      <c r="C116" s="19" t="s">
        <v>96</v>
      </c>
      <c r="D116" s="7">
        <v>209.42</v>
      </c>
      <c r="E116" s="18"/>
      <c r="F116" s="8">
        <f t="shared" si="29"/>
        <v>0</v>
      </c>
      <c r="G116" s="18">
        <v>3.5</v>
      </c>
      <c r="H116" s="8">
        <f t="shared" si="30"/>
        <v>732.97</v>
      </c>
      <c r="I116" s="8">
        <f t="shared" si="31"/>
        <v>3.5</v>
      </c>
      <c r="J116" s="8">
        <f t="shared" si="32"/>
        <v>732.97</v>
      </c>
      <c r="K116" s="69">
        <f t="shared" si="33"/>
        <v>178.00699999999998</v>
      </c>
      <c r="L116" s="70">
        <f t="shared" si="34"/>
        <v>240.83299999999997</v>
      </c>
      <c r="M116" s="69">
        <f t="shared" si="35"/>
        <v>62.825999999999993</v>
      </c>
      <c r="N116" s="41">
        <f t="shared" ca="1" si="36"/>
        <v>0.14583969620823267</v>
      </c>
      <c r="O116" s="69">
        <f t="shared" ca="1" si="38"/>
        <v>9.162524753978424</v>
      </c>
      <c r="P116" s="69">
        <f t="shared" ca="1" si="39"/>
        <v>187.16952475397841</v>
      </c>
      <c r="R116" s="69">
        <v>199.70851749108832</v>
      </c>
      <c r="S116" s="69">
        <v>229.43150493908738</v>
      </c>
      <c r="T116" s="69">
        <f t="shared" si="37"/>
        <v>199.11997756982433</v>
      </c>
      <c r="U116" s="69">
        <f t="shared" si="26"/>
        <v>209.42</v>
      </c>
      <c r="V116" s="33" t="b">
        <f t="shared" si="28"/>
        <v>1</v>
      </c>
    </row>
    <row r="117" spans="1:22" ht="16.5" x14ac:dyDescent="0.25">
      <c r="A117" s="4">
        <f t="shared" si="40"/>
        <v>106</v>
      </c>
      <c r="B117" s="17" t="s">
        <v>187</v>
      </c>
      <c r="C117" s="19" t="s">
        <v>11</v>
      </c>
      <c r="D117" s="7">
        <v>18.309999999999999</v>
      </c>
      <c r="E117" s="80">
        <v>444</v>
      </c>
      <c r="F117" s="8">
        <f t="shared" si="29"/>
        <v>8129.64</v>
      </c>
      <c r="G117" s="80">
        <v>150</v>
      </c>
      <c r="H117" s="8">
        <f t="shared" si="30"/>
        <v>2746.5</v>
      </c>
      <c r="I117" s="8">
        <f t="shared" si="31"/>
        <v>594</v>
      </c>
      <c r="J117" s="8">
        <f t="shared" si="32"/>
        <v>10876.14</v>
      </c>
      <c r="K117" s="69">
        <f t="shared" si="33"/>
        <v>15.563499999999998</v>
      </c>
      <c r="L117" s="70">
        <f t="shared" si="34"/>
        <v>21.056499999999996</v>
      </c>
      <c r="M117" s="69">
        <f t="shared" si="35"/>
        <v>5.4929999999999986</v>
      </c>
      <c r="N117" s="41">
        <f t="shared" ca="1" si="36"/>
        <v>0.58112925375197</v>
      </c>
      <c r="O117" s="69">
        <f t="shared" ca="1" si="38"/>
        <v>3.1921429908595704</v>
      </c>
      <c r="P117" s="69">
        <f t="shared" ca="1" si="39"/>
        <v>18.755642990859567</v>
      </c>
      <c r="R117" s="69">
        <v>19.734492269639773</v>
      </c>
      <c r="S117" s="69">
        <v>20.470426418294494</v>
      </c>
      <c r="T117" s="69">
        <f t="shared" si="37"/>
        <v>14.725081312065726</v>
      </c>
      <c r="U117" s="69">
        <f t="shared" si="26"/>
        <v>18.309999999999999</v>
      </c>
      <c r="V117" s="33" t="b">
        <f t="shared" si="28"/>
        <v>1</v>
      </c>
    </row>
    <row r="118" spans="1:22" ht="16.5" x14ac:dyDescent="0.25">
      <c r="A118" s="4">
        <f t="shared" si="40"/>
        <v>107</v>
      </c>
      <c r="B118" s="17" t="s">
        <v>188</v>
      </c>
      <c r="C118" s="19" t="s">
        <v>11</v>
      </c>
      <c r="D118" s="7">
        <v>32.46</v>
      </c>
      <c r="E118" s="80"/>
      <c r="F118" s="8">
        <f t="shared" si="29"/>
        <v>0</v>
      </c>
      <c r="G118" s="80">
        <v>1</v>
      </c>
      <c r="H118" s="8">
        <f t="shared" si="30"/>
        <v>32.46</v>
      </c>
      <c r="I118" s="8">
        <f t="shared" si="31"/>
        <v>1</v>
      </c>
      <c r="J118" s="8">
        <f t="shared" si="32"/>
        <v>32.46</v>
      </c>
      <c r="K118" s="69">
        <f t="shared" si="33"/>
        <v>27.591000000000001</v>
      </c>
      <c r="L118" s="70">
        <f t="shared" si="34"/>
        <v>37.329000000000001</v>
      </c>
      <c r="M118" s="69">
        <f t="shared" si="35"/>
        <v>9.7379999999999995</v>
      </c>
      <c r="N118" s="41">
        <f t="shared" ca="1" si="36"/>
        <v>0.80443529417722781</v>
      </c>
      <c r="O118" s="69">
        <f t="shared" ca="1" si="38"/>
        <v>7.8335908946978439</v>
      </c>
      <c r="P118" s="69">
        <f t="shared" ca="1" si="39"/>
        <v>35.424590894697843</v>
      </c>
      <c r="R118" s="69">
        <v>32.001008900491406</v>
      </c>
      <c r="S118" s="69">
        <v>29.130245745724451</v>
      </c>
      <c r="T118" s="69">
        <f t="shared" si="37"/>
        <v>36.248745353784145</v>
      </c>
      <c r="U118" s="69">
        <f t="shared" si="26"/>
        <v>32.46</v>
      </c>
      <c r="V118" s="33" t="b">
        <f t="shared" si="28"/>
        <v>1</v>
      </c>
    </row>
    <row r="119" spans="1:22" ht="16.5" x14ac:dyDescent="0.25">
      <c r="A119" s="4">
        <f t="shared" si="40"/>
        <v>108</v>
      </c>
      <c r="B119" s="17" t="s">
        <v>102</v>
      </c>
      <c r="C119" s="19" t="s">
        <v>11</v>
      </c>
      <c r="D119" s="7">
        <v>59.07</v>
      </c>
      <c r="E119" s="80"/>
      <c r="F119" s="8">
        <f t="shared" si="29"/>
        <v>0</v>
      </c>
      <c r="G119" s="80">
        <v>1</v>
      </c>
      <c r="H119" s="8">
        <f t="shared" si="30"/>
        <v>59.07</v>
      </c>
      <c r="I119" s="8">
        <f t="shared" si="31"/>
        <v>1</v>
      </c>
      <c r="J119" s="8">
        <f t="shared" si="32"/>
        <v>59.07</v>
      </c>
      <c r="K119" s="69">
        <f t="shared" si="33"/>
        <v>50.209499999999998</v>
      </c>
      <c r="L119" s="70">
        <f t="shared" si="34"/>
        <v>67.930499999999995</v>
      </c>
      <c r="M119" s="69">
        <f t="shared" si="35"/>
        <v>17.720999999999997</v>
      </c>
      <c r="N119" s="41">
        <f t="shared" ca="1" si="36"/>
        <v>5.2660293140773029E-2</v>
      </c>
      <c r="O119" s="69">
        <f t="shared" ca="1" si="38"/>
        <v>0.9331930547476387</v>
      </c>
      <c r="P119" s="69">
        <f t="shared" ca="1" si="39"/>
        <v>51.142693054747639</v>
      </c>
      <c r="R119" s="69">
        <v>52.080355189016707</v>
      </c>
      <c r="S119" s="69">
        <v>61.270376168499027</v>
      </c>
      <c r="T119" s="69">
        <f t="shared" si="37"/>
        <v>63.859268642484281</v>
      </c>
      <c r="U119" s="69">
        <f t="shared" si="26"/>
        <v>59.07</v>
      </c>
      <c r="V119" s="33" t="b">
        <f t="shared" si="28"/>
        <v>1</v>
      </c>
    </row>
    <row r="120" spans="1:22" ht="16.5" x14ac:dyDescent="0.25">
      <c r="A120" s="4">
        <f t="shared" si="40"/>
        <v>109</v>
      </c>
      <c r="B120" s="17" t="s">
        <v>103</v>
      </c>
      <c r="C120" s="19" t="s">
        <v>11</v>
      </c>
      <c r="D120" s="7">
        <v>33.89</v>
      </c>
      <c r="E120" s="80">
        <v>314</v>
      </c>
      <c r="F120" s="8">
        <f t="shared" si="29"/>
        <v>10641.46</v>
      </c>
      <c r="G120" s="80">
        <v>98</v>
      </c>
      <c r="H120" s="8">
        <f t="shared" si="30"/>
        <v>3321.22</v>
      </c>
      <c r="I120" s="8">
        <f t="shared" si="31"/>
        <v>412</v>
      </c>
      <c r="J120" s="8">
        <f t="shared" si="32"/>
        <v>13962.68</v>
      </c>
      <c r="K120" s="69">
        <f t="shared" si="33"/>
        <v>28.8065</v>
      </c>
      <c r="L120" s="70">
        <f t="shared" si="34"/>
        <v>38.973499999999994</v>
      </c>
      <c r="M120" s="69">
        <f t="shared" si="35"/>
        <v>10.166999999999994</v>
      </c>
      <c r="N120" s="41">
        <f t="shared" ca="1" si="36"/>
        <v>0.49157825718473458</v>
      </c>
      <c r="O120" s="69">
        <f t="shared" ca="1" si="38"/>
        <v>4.9978761407971941</v>
      </c>
      <c r="P120" s="69">
        <f t="shared" ca="1" si="39"/>
        <v>33.804376140797196</v>
      </c>
      <c r="R120" s="69">
        <v>34.91982658277108</v>
      </c>
      <c r="S120" s="69">
        <v>35.345190427931136</v>
      </c>
      <c r="T120" s="69">
        <f t="shared" si="37"/>
        <v>31.404982989297785</v>
      </c>
      <c r="U120" s="69">
        <f t="shared" si="26"/>
        <v>33.89</v>
      </c>
      <c r="V120" s="33" t="b">
        <f t="shared" si="28"/>
        <v>1</v>
      </c>
    </row>
    <row r="121" spans="1:22" ht="16.5" x14ac:dyDescent="0.25">
      <c r="A121" s="4">
        <f t="shared" si="40"/>
        <v>110</v>
      </c>
      <c r="B121" s="17" t="s">
        <v>104</v>
      </c>
      <c r="C121" s="19" t="s">
        <v>11</v>
      </c>
      <c r="D121" s="7">
        <v>50.92</v>
      </c>
      <c r="E121" s="80">
        <v>8</v>
      </c>
      <c r="F121" s="8">
        <f t="shared" si="29"/>
        <v>407.36</v>
      </c>
      <c r="G121" s="80">
        <v>2</v>
      </c>
      <c r="H121" s="8">
        <f t="shared" si="30"/>
        <v>101.84</v>
      </c>
      <c r="I121" s="8">
        <f t="shared" si="31"/>
        <v>10</v>
      </c>
      <c r="J121" s="8">
        <f t="shared" si="32"/>
        <v>509.2</v>
      </c>
      <c r="K121" s="69">
        <f t="shared" si="33"/>
        <v>43.282000000000004</v>
      </c>
      <c r="L121" s="70">
        <f t="shared" si="34"/>
        <v>58.558</v>
      </c>
      <c r="M121" s="69">
        <f t="shared" si="35"/>
        <v>15.275999999999996</v>
      </c>
      <c r="N121" s="41">
        <f t="shared" ca="1" si="36"/>
        <v>0.9142432070402372</v>
      </c>
      <c r="O121" s="69">
        <f t="shared" ca="1" si="38"/>
        <v>13.96597923074666</v>
      </c>
      <c r="P121" s="69">
        <f t="shared" ca="1" si="39"/>
        <v>57.247979230746665</v>
      </c>
      <c r="R121" s="69">
        <v>51.498291637858586</v>
      </c>
      <c r="S121" s="69">
        <v>50.348603810094836</v>
      </c>
      <c r="T121" s="69">
        <f t="shared" si="37"/>
        <v>50.913104552046569</v>
      </c>
      <c r="U121" s="69">
        <f t="shared" si="26"/>
        <v>50.92</v>
      </c>
      <c r="V121" s="33" t="b">
        <f t="shared" si="28"/>
        <v>1</v>
      </c>
    </row>
    <row r="122" spans="1:22" ht="16.5" x14ac:dyDescent="0.25">
      <c r="A122" s="4">
        <f t="shared" si="40"/>
        <v>111</v>
      </c>
      <c r="B122" s="9" t="s">
        <v>105</v>
      </c>
      <c r="C122" s="19" t="s">
        <v>11</v>
      </c>
      <c r="D122" s="7">
        <v>9.1300000000000008</v>
      </c>
      <c r="E122" s="80">
        <v>122</v>
      </c>
      <c r="F122" s="8">
        <f t="shared" si="29"/>
        <v>1113.8599999999999</v>
      </c>
      <c r="G122" s="80">
        <v>50</v>
      </c>
      <c r="H122" s="8">
        <f t="shared" si="30"/>
        <v>456.5</v>
      </c>
      <c r="I122" s="8">
        <f t="shared" si="31"/>
        <v>172</v>
      </c>
      <c r="J122" s="8">
        <f t="shared" si="32"/>
        <v>1570.36</v>
      </c>
      <c r="K122" s="69">
        <f t="shared" si="33"/>
        <v>7.7605000000000004</v>
      </c>
      <c r="L122" s="70">
        <f t="shared" si="34"/>
        <v>10.499499999999999</v>
      </c>
      <c r="M122" s="69">
        <f t="shared" si="35"/>
        <v>2.738999999999999</v>
      </c>
      <c r="N122" s="41">
        <f t="shared" ca="1" si="36"/>
        <v>0.92507935766341554</v>
      </c>
      <c r="O122" s="69">
        <f t="shared" ca="1" si="38"/>
        <v>2.5337923606400943</v>
      </c>
      <c r="P122" s="69">
        <f t="shared" ca="1" si="39"/>
        <v>10.294292360640094</v>
      </c>
      <c r="R122" s="69">
        <v>8.8289139686682532</v>
      </c>
      <c r="S122" s="69">
        <v>8.7233833853462475</v>
      </c>
      <c r="T122" s="69">
        <f t="shared" si="37"/>
        <v>9.8377026459854999</v>
      </c>
      <c r="U122" s="69">
        <f t="shared" si="26"/>
        <v>9.1300000000000008</v>
      </c>
      <c r="V122" s="33" t="b">
        <f t="shared" si="28"/>
        <v>1</v>
      </c>
    </row>
    <row r="123" spans="1:22" ht="33" x14ac:dyDescent="0.25">
      <c r="A123" s="4">
        <f t="shared" si="40"/>
        <v>112</v>
      </c>
      <c r="B123" s="20" t="s">
        <v>106</v>
      </c>
      <c r="C123" s="19" t="s">
        <v>11</v>
      </c>
      <c r="D123" s="7">
        <v>16.920000000000002</v>
      </c>
      <c r="E123" s="80">
        <v>10</v>
      </c>
      <c r="F123" s="8">
        <f t="shared" si="29"/>
        <v>169.2</v>
      </c>
      <c r="G123" s="80">
        <v>1</v>
      </c>
      <c r="H123" s="8">
        <f t="shared" si="30"/>
        <v>16.920000000000002</v>
      </c>
      <c r="I123" s="8">
        <f t="shared" si="31"/>
        <v>11</v>
      </c>
      <c r="J123" s="8">
        <f t="shared" si="32"/>
        <v>186.12</v>
      </c>
      <c r="K123" s="69">
        <f t="shared" si="33"/>
        <v>14.382000000000001</v>
      </c>
      <c r="L123" s="70">
        <f t="shared" si="34"/>
        <v>19.458000000000002</v>
      </c>
      <c r="M123" s="69">
        <f t="shared" si="35"/>
        <v>5.0760000000000005</v>
      </c>
      <c r="N123" s="41">
        <f t="shared" ca="1" si="36"/>
        <v>0.74655276679769667</v>
      </c>
      <c r="O123" s="69">
        <f t="shared" ca="1" si="38"/>
        <v>3.7895018442651085</v>
      </c>
      <c r="P123" s="69">
        <f t="shared" ca="1" si="39"/>
        <v>18.171501844265109</v>
      </c>
      <c r="R123" s="69">
        <v>15.538571937029444</v>
      </c>
      <c r="S123" s="69">
        <v>16.466573579549198</v>
      </c>
      <c r="T123" s="69">
        <f t="shared" si="37"/>
        <v>18.754854483421362</v>
      </c>
      <c r="U123" s="69">
        <f t="shared" si="26"/>
        <v>16.920000000000002</v>
      </c>
      <c r="V123" s="33" t="b">
        <f t="shared" si="28"/>
        <v>1</v>
      </c>
    </row>
    <row r="124" spans="1:22" ht="33" x14ac:dyDescent="0.25">
      <c r="A124" s="4">
        <f t="shared" si="40"/>
        <v>113</v>
      </c>
      <c r="B124" s="20" t="s">
        <v>107</v>
      </c>
      <c r="C124" s="19" t="s">
        <v>11</v>
      </c>
      <c r="D124" s="7">
        <v>16.72</v>
      </c>
      <c r="E124" s="80">
        <v>29</v>
      </c>
      <c r="F124" s="8">
        <f t="shared" si="29"/>
        <v>484.88</v>
      </c>
      <c r="G124" s="80">
        <v>1</v>
      </c>
      <c r="H124" s="8">
        <f t="shared" si="30"/>
        <v>16.72</v>
      </c>
      <c r="I124" s="8">
        <f t="shared" si="31"/>
        <v>30</v>
      </c>
      <c r="J124" s="8">
        <f t="shared" si="32"/>
        <v>501.6</v>
      </c>
      <c r="K124" s="69">
        <f t="shared" si="33"/>
        <v>14.211999999999998</v>
      </c>
      <c r="L124" s="70">
        <f t="shared" si="34"/>
        <v>19.227999999999998</v>
      </c>
      <c r="M124" s="69">
        <f t="shared" si="35"/>
        <v>5.016</v>
      </c>
      <c r="N124" s="41">
        <f t="shared" ca="1" si="36"/>
        <v>0.82873843214653053</v>
      </c>
      <c r="O124" s="69">
        <f t="shared" ca="1" si="38"/>
        <v>4.1569519756469973</v>
      </c>
      <c r="P124" s="69">
        <f t="shared" ca="1" si="39"/>
        <v>18.368951975646993</v>
      </c>
      <c r="R124" s="69">
        <v>18.899923595598658</v>
      </c>
      <c r="S124" s="69">
        <v>18.50325998609777</v>
      </c>
      <c r="T124" s="69">
        <f t="shared" si="37"/>
        <v>12.756816418303568</v>
      </c>
      <c r="U124" s="69">
        <f t="shared" si="26"/>
        <v>16.72</v>
      </c>
      <c r="V124" s="33" t="b">
        <f t="shared" si="28"/>
        <v>1</v>
      </c>
    </row>
    <row r="125" spans="1:22" ht="33" x14ac:dyDescent="0.25">
      <c r="A125" s="4">
        <f t="shared" si="40"/>
        <v>114</v>
      </c>
      <c r="B125" s="20" t="s">
        <v>108</v>
      </c>
      <c r="C125" s="19" t="s">
        <v>11</v>
      </c>
      <c r="D125" s="7">
        <v>21.96</v>
      </c>
      <c r="E125" s="80">
        <v>82</v>
      </c>
      <c r="F125" s="8">
        <f t="shared" si="29"/>
        <v>1800.72</v>
      </c>
      <c r="G125" s="80">
        <v>45</v>
      </c>
      <c r="H125" s="8">
        <f t="shared" si="30"/>
        <v>988.2</v>
      </c>
      <c r="I125" s="8">
        <f t="shared" si="31"/>
        <v>127</v>
      </c>
      <c r="J125" s="8">
        <f t="shared" si="32"/>
        <v>2788.92</v>
      </c>
      <c r="K125" s="69">
        <f t="shared" si="33"/>
        <v>18.666</v>
      </c>
      <c r="L125" s="70">
        <f t="shared" si="34"/>
        <v>25.253999999999998</v>
      </c>
      <c r="M125" s="69">
        <f t="shared" si="35"/>
        <v>6.5879999999999974</v>
      </c>
      <c r="N125" s="41">
        <f t="shared" ca="1" si="36"/>
        <v>0.92468627601504283</v>
      </c>
      <c r="O125" s="69">
        <f t="shared" ca="1" si="38"/>
        <v>6.0918331863870998</v>
      </c>
      <c r="P125" s="69">
        <f t="shared" ca="1" si="39"/>
        <v>24.757833186387099</v>
      </c>
      <c r="R125" s="69">
        <v>24.499706229277866</v>
      </c>
      <c r="S125" s="69">
        <v>22.221222623418466</v>
      </c>
      <c r="T125" s="69">
        <f t="shared" si="37"/>
        <v>19.159071147303667</v>
      </c>
      <c r="U125" s="69">
        <f t="shared" si="26"/>
        <v>21.96</v>
      </c>
      <c r="V125" s="33" t="b">
        <f t="shared" si="28"/>
        <v>1</v>
      </c>
    </row>
    <row r="126" spans="1:22" ht="33" x14ac:dyDescent="0.25">
      <c r="A126" s="4">
        <f t="shared" si="40"/>
        <v>115</v>
      </c>
      <c r="B126" s="20" t="s">
        <v>109</v>
      </c>
      <c r="C126" s="19" t="s">
        <v>11</v>
      </c>
      <c r="D126" s="7">
        <v>17.920000000000002</v>
      </c>
      <c r="E126" s="80">
        <v>1</v>
      </c>
      <c r="F126" s="8">
        <f t="shared" si="29"/>
        <v>17.920000000000002</v>
      </c>
      <c r="G126" s="80">
        <v>1</v>
      </c>
      <c r="H126" s="8">
        <f t="shared" si="30"/>
        <v>17.920000000000002</v>
      </c>
      <c r="I126" s="8">
        <f t="shared" si="31"/>
        <v>2</v>
      </c>
      <c r="J126" s="8">
        <f t="shared" si="32"/>
        <v>35.840000000000003</v>
      </c>
      <c r="K126" s="69">
        <f t="shared" si="33"/>
        <v>15.232000000000001</v>
      </c>
      <c r="L126" s="70">
        <f t="shared" si="34"/>
        <v>20.608000000000001</v>
      </c>
      <c r="M126" s="69">
        <f t="shared" si="35"/>
        <v>5.3759999999999994</v>
      </c>
      <c r="N126" s="41">
        <f t="shared" ca="1" si="36"/>
        <v>0.47358267062398929</v>
      </c>
      <c r="O126" s="69">
        <f t="shared" ca="1" si="38"/>
        <v>2.545980437274566</v>
      </c>
      <c r="P126" s="69">
        <f t="shared" ca="1" si="39"/>
        <v>17.777980437274568</v>
      </c>
      <c r="R126" s="69">
        <v>17.84738458785894</v>
      </c>
      <c r="S126" s="69">
        <v>19.065497933671583</v>
      </c>
      <c r="T126" s="69">
        <f t="shared" si="37"/>
        <v>16.847117478469482</v>
      </c>
      <c r="U126" s="69">
        <f t="shared" si="26"/>
        <v>17.920000000000002</v>
      </c>
      <c r="V126" s="33" t="b">
        <f t="shared" si="28"/>
        <v>1</v>
      </c>
    </row>
    <row r="127" spans="1:22" ht="33" x14ac:dyDescent="0.25">
      <c r="A127" s="4">
        <f t="shared" si="40"/>
        <v>116</v>
      </c>
      <c r="B127" s="20" t="s">
        <v>110</v>
      </c>
      <c r="C127" s="19" t="s">
        <v>11</v>
      </c>
      <c r="D127" s="7">
        <v>21.27</v>
      </c>
      <c r="E127" s="80"/>
      <c r="F127" s="8">
        <f t="shared" si="29"/>
        <v>0</v>
      </c>
      <c r="G127" s="80">
        <v>1</v>
      </c>
      <c r="H127" s="8">
        <f t="shared" si="30"/>
        <v>21.27</v>
      </c>
      <c r="I127" s="8">
        <f t="shared" si="31"/>
        <v>1</v>
      </c>
      <c r="J127" s="8">
        <f t="shared" si="32"/>
        <v>21.27</v>
      </c>
      <c r="K127" s="69">
        <f t="shared" si="33"/>
        <v>18.079499999999999</v>
      </c>
      <c r="L127" s="70">
        <f t="shared" si="34"/>
        <v>24.460499999999996</v>
      </c>
      <c r="M127" s="69">
        <f t="shared" si="35"/>
        <v>6.3809999999999967</v>
      </c>
      <c r="N127" s="41">
        <f t="shared" ca="1" si="36"/>
        <v>0.50107441639783934</v>
      </c>
      <c r="O127" s="69">
        <f t="shared" ca="1" si="38"/>
        <v>3.1973558510346112</v>
      </c>
      <c r="P127" s="69">
        <f t="shared" ca="1" si="39"/>
        <v>21.276855851034611</v>
      </c>
      <c r="R127" s="69">
        <v>19.200984091311728</v>
      </c>
      <c r="S127" s="69">
        <v>23.636702606205009</v>
      </c>
      <c r="T127" s="69">
        <f t="shared" si="37"/>
        <v>20.972313302483268</v>
      </c>
      <c r="U127" s="69">
        <f t="shared" si="26"/>
        <v>21.27</v>
      </c>
      <c r="V127" s="33" t="b">
        <f t="shared" si="28"/>
        <v>1</v>
      </c>
    </row>
    <row r="128" spans="1:22" ht="33" x14ac:dyDescent="0.25">
      <c r="A128" s="4">
        <f t="shared" si="40"/>
        <v>117</v>
      </c>
      <c r="B128" s="20" t="s">
        <v>111</v>
      </c>
      <c r="C128" s="19" t="s">
        <v>11</v>
      </c>
      <c r="D128" s="7">
        <v>16.809999999999999</v>
      </c>
      <c r="E128" s="80"/>
      <c r="F128" s="8">
        <f t="shared" si="29"/>
        <v>0</v>
      </c>
      <c r="G128" s="80">
        <v>1</v>
      </c>
      <c r="H128" s="8">
        <f t="shared" si="30"/>
        <v>16.809999999999999</v>
      </c>
      <c r="I128" s="8">
        <f t="shared" si="31"/>
        <v>1</v>
      </c>
      <c r="J128" s="8">
        <f t="shared" si="32"/>
        <v>16.809999999999999</v>
      </c>
      <c r="K128" s="69">
        <f t="shared" si="33"/>
        <v>14.288499999999999</v>
      </c>
      <c r="L128" s="70">
        <f t="shared" si="34"/>
        <v>19.331499999999998</v>
      </c>
      <c r="M128" s="69">
        <f t="shared" si="35"/>
        <v>5.0429999999999993</v>
      </c>
      <c r="N128" s="41">
        <f t="shared" ca="1" si="36"/>
        <v>4.6604083735036217E-2</v>
      </c>
      <c r="O128" s="69">
        <f t="shared" ca="1" si="38"/>
        <v>0.23502439427578761</v>
      </c>
      <c r="P128" s="69">
        <f t="shared" ca="1" si="39"/>
        <v>14.523524394275787</v>
      </c>
      <c r="R128" s="69">
        <v>17.050799833762142</v>
      </c>
      <c r="S128" s="69">
        <v>17.856568749362996</v>
      </c>
      <c r="T128" s="69">
        <f t="shared" si="37"/>
        <v>15.522631416874855</v>
      </c>
      <c r="U128" s="69">
        <f t="shared" si="26"/>
        <v>16.809999999999999</v>
      </c>
      <c r="V128" s="33" t="b">
        <f t="shared" si="28"/>
        <v>1</v>
      </c>
    </row>
    <row r="129" spans="1:22" ht="33" x14ac:dyDescent="0.25">
      <c r="A129" s="4">
        <f t="shared" si="40"/>
        <v>118</v>
      </c>
      <c r="B129" s="20" t="s">
        <v>112</v>
      </c>
      <c r="C129" s="19" t="s">
        <v>11</v>
      </c>
      <c r="D129" s="7">
        <v>16.47</v>
      </c>
      <c r="E129" s="80">
        <v>1</v>
      </c>
      <c r="F129" s="8">
        <f t="shared" si="29"/>
        <v>16.47</v>
      </c>
      <c r="G129" s="80">
        <v>1</v>
      </c>
      <c r="H129" s="8">
        <f t="shared" si="30"/>
        <v>16.47</v>
      </c>
      <c r="I129" s="8">
        <f t="shared" si="31"/>
        <v>2</v>
      </c>
      <c r="J129" s="8">
        <f t="shared" si="32"/>
        <v>32.94</v>
      </c>
      <c r="K129" s="69">
        <f t="shared" si="33"/>
        <v>13.999499999999999</v>
      </c>
      <c r="L129" s="70">
        <f t="shared" si="34"/>
        <v>18.940499999999997</v>
      </c>
      <c r="M129" s="69">
        <f t="shared" si="35"/>
        <v>4.9409999999999972</v>
      </c>
      <c r="N129" s="41">
        <f t="shared" ca="1" si="36"/>
        <v>0.73224645647440845</v>
      </c>
      <c r="O129" s="69">
        <f t="shared" ca="1" si="38"/>
        <v>3.6180297414400502</v>
      </c>
      <c r="P129" s="69">
        <f t="shared" ca="1" si="39"/>
        <v>17.617529741440048</v>
      </c>
      <c r="R129" s="69">
        <v>14.717405999118611</v>
      </c>
      <c r="S129" s="69">
        <v>17.112514087383722</v>
      </c>
      <c r="T129" s="69">
        <f t="shared" si="37"/>
        <v>17.580079913497663</v>
      </c>
      <c r="U129" s="69">
        <f t="shared" si="26"/>
        <v>16.47</v>
      </c>
      <c r="V129" s="33" t="b">
        <f t="shared" si="28"/>
        <v>1</v>
      </c>
    </row>
    <row r="130" spans="1:22" ht="33" x14ac:dyDescent="0.25">
      <c r="A130" s="4">
        <f t="shared" si="40"/>
        <v>119</v>
      </c>
      <c r="B130" s="20" t="s">
        <v>113</v>
      </c>
      <c r="C130" s="19" t="s">
        <v>11</v>
      </c>
      <c r="D130" s="7">
        <v>19.899999999999999</v>
      </c>
      <c r="E130" s="80"/>
      <c r="F130" s="8">
        <f t="shared" si="29"/>
        <v>0</v>
      </c>
      <c r="G130" s="80">
        <v>1</v>
      </c>
      <c r="H130" s="8">
        <f t="shared" si="30"/>
        <v>19.899999999999999</v>
      </c>
      <c r="I130" s="8">
        <f t="shared" si="31"/>
        <v>1</v>
      </c>
      <c r="J130" s="8">
        <f t="shared" si="32"/>
        <v>19.899999999999999</v>
      </c>
      <c r="K130" s="69">
        <f t="shared" si="33"/>
        <v>16.914999999999999</v>
      </c>
      <c r="L130" s="70">
        <f t="shared" si="34"/>
        <v>22.884999999999998</v>
      </c>
      <c r="M130" s="69">
        <f t="shared" si="35"/>
        <v>5.9699999999999989</v>
      </c>
      <c r="N130" s="41">
        <f t="shared" ca="1" si="36"/>
        <v>0.66885593881695016</v>
      </c>
      <c r="O130" s="69">
        <f t="shared" ca="1" si="38"/>
        <v>3.9930699547371917</v>
      </c>
      <c r="P130" s="69">
        <f t="shared" ca="1" si="39"/>
        <v>20.90806995473719</v>
      </c>
      <c r="R130" s="69">
        <v>18.058390503666168</v>
      </c>
      <c r="S130" s="69">
        <v>18.847190548918334</v>
      </c>
      <c r="T130" s="69">
        <f t="shared" si="37"/>
        <v>22.794418947415494</v>
      </c>
      <c r="U130" s="69">
        <f t="shared" si="26"/>
        <v>19.899999999999999</v>
      </c>
      <c r="V130" s="33" t="b">
        <f t="shared" si="28"/>
        <v>1</v>
      </c>
    </row>
    <row r="131" spans="1:22" ht="16.5" x14ac:dyDescent="0.25">
      <c r="A131" s="4">
        <f t="shared" si="40"/>
        <v>120</v>
      </c>
      <c r="B131" s="9" t="s">
        <v>114</v>
      </c>
      <c r="C131" s="19" t="s">
        <v>11</v>
      </c>
      <c r="D131" s="7">
        <v>9.9600000000000009</v>
      </c>
      <c r="E131" s="80">
        <v>157</v>
      </c>
      <c r="F131" s="8">
        <f t="shared" si="29"/>
        <v>1563.72</v>
      </c>
      <c r="G131" s="80">
        <v>85</v>
      </c>
      <c r="H131" s="8">
        <f t="shared" si="30"/>
        <v>846.6</v>
      </c>
      <c r="I131" s="8">
        <f t="shared" si="31"/>
        <v>242</v>
      </c>
      <c r="J131" s="8">
        <f t="shared" si="32"/>
        <v>2410.3200000000002</v>
      </c>
      <c r="K131" s="69">
        <f t="shared" si="33"/>
        <v>8.4660000000000011</v>
      </c>
      <c r="L131" s="70">
        <f t="shared" si="34"/>
        <v>11.454000000000001</v>
      </c>
      <c r="M131" s="69">
        <f t="shared" si="35"/>
        <v>2.9879999999999995</v>
      </c>
      <c r="N131" s="41">
        <f t="shared" ca="1" si="36"/>
        <v>0.85994914649666054</v>
      </c>
      <c r="O131" s="69">
        <f t="shared" ca="1" si="38"/>
        <v>2.5695280497320212</v>
      </c>
      <c r="P131" s="69">
        <f t="shared" ca="1" si="39"/>
        <v>11.035528049732022</v>
      </c>
      <c r="R131" s="69">
        <v>10.414685390380262</v>
      </c>
      <c r="S131" s="69">
        <v>9.2253501526267652</v>
      </c>
      <c r="T131" s="69">
        <f t="shared" si="37"/>
        <v>10.239964456992974</v>
      </c>
      <c r="U131" s="69">
        <f t="shared" si="26"/>
        <v>9.9600000000000009</v>
      </c>
      <c r="V131" s="33" t="b">
        <f t="shared" si="28"/>
        <v>1</v>
      </c>
    </row>
    <row r="132" spans="1:22" ht="16.5" x14ac:dyDescent="0.25">
      <c r="A132" s="4">
        <f t="shared" si="40"/>
        <v>121</v>
      </c>
      <c r="B132" s="9" t="s">
        <v>115</v>
      </c>
      <c r="C132" s="19" t="s">
        <v>11</v>
      </c>
      <c r="D132" s="7">
        <v>13.04</v>
      </c>
      <c r="E132" s="80">
        <v>20</v>
      </c>
      <c r="F132" s="8">
        <f t="shared" si="29"/>
        <v>260.8</v>
      </c>
      <c r="G132" s="80">
        <v>22</v>
      </c>
      <c r="H132" s="8">
        <f t="shared" si="30"/>
        <v>286.88</v>
      </c>
      <c r="I132" s="8">
        <f t="shared" si="31"/>
        <v>42</v>
      </c>
      <c r="J132" s="8">
        <f t="shared" si="32"/>
        <v>547.67999999999995</v>
      </c>
      <c r="K132" s="69">
        <f t="shared" si="33"/>
        <v>11.084</v>
      </c>
      <c r="L132" s="70">
        <f t="shared" si="34"/>
        <v>14.995999999999999</v>
      </c>
      <c r="M132" s="69">
        <f t="shared" si="35"/>
        <v>3.911999999999999</v>
      </c>
      <c r="N132" s="41">
        <f t="shared" ca="1" si="36"/>
        <v>0.56403126789191049</v>
      </c>
      <c r="O132" s="69">
        <f t="shared" ca="1" si="38"/>
        <v>2.2064903199931534</v>
      </c>
      <c r="P132" s="69">
        <f t="shared" ca="1" si="39"/>
        <v>13.290490319993154</v>
      </c>
      <c r="R132" s="69">
        <v>12.089143271103682</v>
      </c>
      <c r="S132" s="69">
        <v>11.939871410890234</v>
      </c>
      <c r="T132" s="69">
        <f t="shared" si="37"/>
        <v>15.090985318006084</v>
      </c>
      <c r="U132" s="69">
        <f t="shared" si="26"/>
        <v>13.04</v>
      </c>
      <c r="V132" s="33" t="b">
        <f t="shared" si="28"/>
        <v>1</v>
      </c>
    </row>
    <row r="133" spans="1:22" ht="16.5" x14ac:dyDescent="0.25">
      <c r="A133" s="4">
        <f t="shared" si="40"/>
        <v>122</v>
      </c>
      <c r="B133" s="9" t="s">
        <v>116</v>
      </c>
      <c r="C133" s="19" t="s">
        <v>11</v>
      </c>
      <c r="D133" s="7">
        <v>19.440000000000001</v>
      </c>
      <c r="E133" s="80">
        <v>19</v>
      </c>
      <c r="F133" s="8">
        <f t="shared" si="29"/>
        <v>369.36</v>
      </c>
      <c r="G133" s="80">
        <v>1</v>
      </c>
      <c r="H133" s="8">
        <f t="shared" si="30"/>
        <v>19.440000000000001</v>
      </c>
      <c r="I133" s="8">
        <f t="shared" si="31"/>
        <v>20</v>
      </c>
      <c r="J133" s="8">
        <f t="shared" si="32"/>
        <v>388.8</v>
      </c>
      <c r="K133" s="69">
        <f t="shared" si="33"/>
        <v>16.524000000000001</v>
      </c>
      <c r="L133" s="70">
        <f t="shared" si="34"/>
        <v>22.355999999999998</v>
      </c>
      <c r="M133" s="69">
        <f t="shared" si="35"/>
        <v>5.8319999999999972</v>
      </c>
      <c r="N133" s="41">
        <f t="shared" ca="1" si="36"/>
        <v>0.5961959161055157</v>
      </c>
      <c r="O133" s="69">
        <f t="shared" ca="1" si="38"/>
        <v>3.477014582727366</v>
      </c>
      <c r="P133" s="69">
        <f t="shared" ca="1" si="39"/>
        <v>20.001014582727368</v>
      </c>
      <c r="R133" s="69">
        <v>21.857864736146364</v>
      </c>
      <c r="S133" s="69">
        <v>18.037487923119215</v>
      </c>
      <c r="T133" s="69">
        <f t="shared" si="37"/>
        <v>18.424647340734424</v>
      </c>
      <c r="U133" s="69">
        <f t="shared" si="26"/>
        <v>19.440000000000001</v>
      </c>
      <c r="V133" s="33" t="b">
        <f t="shared" si="28"/>
        <v>1</v>
      </c>
    </row>
    <row r="134" spans="1:22" ht="33" x14ac:dyDescent="0.25">
      <c r="A134" s="4">
        <f t="shared" si="40"/>
        <v>123</v>
      </c>
      <c r="B134" s="9" t="s">
        <v>117</v>
      </c>
      <c r="C134" s="19" t="s">
        <v>11</v>
      </c>
      <c r="D134" s="7">
        <v>26.56</v>
      </c>
      <c r="E134" s="80">
        <v>119</v>
      </c>
      <c r="F134" s="8">
        <f t="shared" si="29"/>
        <v>3160.64</v>
      </c>
      <c r="G134" s="80"/>
      <c r="H134" s="8">
        <f t="shared" si="30"/>
        <v>0</v>
      </c>
      <c r="I134" s="8">
        <f t="shared" si="31"/>
        <v>119</v>
      </c>
      <c r="J134" s="8">
        <f t="shared" si="32"/>
        <v>3160.64</v>
      </c>
      <c r="K134" s="69">
        <f t="shared" si="33"/>
        <v>22.575999999999997</v>
      </c>
      <c r="L134" s="70">
        <f t="shared" si="34"/>
        <v>30.543999999999997</v>
      </c>
      <c r="M134" s="69">
        <f t="shared" si="35"/>
        <v>7.968</v>
      </c>
      <c r="N134" s="41">
        <f t="shared" ca="1" si="36"/>
        <v>0.94186081951633438</v>
      </c>
      <c r="O134" s="69">
        <f t="shared" ca="1" si="38"/>
        <v>7.5047470099061524</v>
      </c>
      <c r="P134" s="69">
        <f t="shared" ca="1" si="39"/>
        <v>30.080747009906148</v>
      </c>
      <c r="R134" s="69">
        <v>26.936935756250573</v>
      </c>
      <c r="S134" s="69">
        <v>23.216191762621982</v>
      </c>
      <c r="T134" s="69">
        <f t="shared" si="37"/>
        <v>29.526872481127434</v>
      </c>
      <c r="U134" s="69">
        <f t="shared" si="26"/>
        <v>26.56</v>
      </c>
      <c r="V134" s="33" t="b">
        <f t="shared" si="28"/>
        <v>1</v>
      </c>
    </row>
    <row r="135" spans="1:22" ht="33" x14ac:dyDescent="0.25">
      <c r="A135" s="4">
        <f t="shared" si="40"/>
        <v>124</v>
      </c>
      <c r="B135" s="9" t="s">
        <v>118</v>
      </c>
      <c r="C135" s="19" t="s">
        <v>11</v>
      </c>
      <c r="D135" s="7">
        <v>34.21</v>
      </c>
      <c r="E135" s="80">
        <v>26</v>
      </c>
      <c r="F135" s="8">
        <f t="shared" si="29"/>
        <v>889.46</v>
      </c>
      <c r="G135" s="80"/>
      <c r="H135" s="8">
        <f t="shared" si="30"/>
        <v>0</v>
      </c>
      <c r="I135" s="8">
        <f t="shared" si="31"/>
        <v>26</v>
      </c>
      <c r="J135" s="8">
        <f t="shared" si="32"/>
        <v>889.46</v>
      </c>
      <c r="K135" s="69">
        <f t="shared" si="33"/>
        <v>29.078499999999998</v>
      </c>
      <c r="L135" s="70">
        <f t="shared" si="34"/>
        <v>39.341499999999996</v>
      </c>
      <c r="M135" s="69">
        <f t="shared" si="35"/>
        <v>10.262999999999998</v>
      </c>
      <c r="N135" s="41">
        <f t="shared" ca="1" si="36"/>
        <v>0.86845844174732878</v>
      </c>
      <c r="O135" s="69">
        <f t="shared" ca="1" si="38"/>
        <v>8.9129889876528328</v>
      </c>
      <c r="P135" s="69">
        <f t="shared" ca="1" si="39"/>
        <v>37.991488987652829</v>
      </c>
      <c r="R135" s="69">
        <v>37.986476427166053</v>
      </c>
      <c r="S135" s="69">
        <v>34.286478230202839</v>
      </c>
      <c r="T135" s="69">
        <f t="shared" si="37"/>
        <v>30.357045342631103</v>
      </c>
      <c r="U135" s="69">
        <f t="shared" si="26"/>
        <v>34.21</v>
      </c>
      <c r="V135" s="33" t="b">
        <f t="shared" si="28"/>
        <v>1</v>
      </c>
    </row>
    <row r="136" spans="1:22" ht="16.5" x14ac:dyDescent="0.25">
      <c r="A136" s="4">
        <f t="shared" si="40"/>
        <v>125</v>
      </c>
      <c r="B136" s="20" t="s">
        <v>119</v>
      </c>
      <c r="C136" s="19" t="s">
        <v>11</v>
      </c>
      <c r="D136" s="7">
        <v>14.7</v>
      </c>
      <c r="E136" s="80">
        <v>2</v>
      </c>
      <c r="F136" s="8">
        <f t="shared" si="29"/>
        <v>29.4</v>
      </c>
      <c r="G136" s="80">
        <v>1</v>
      </c>
      <c r="H136" s="8">
        <f t="shared" si="30"/>
        <v>14.7</v>
      </c>
      <c r="I136" s="8">
        <f t="shared" si="31"/>
        <v>3</v>
      </c>
      <c r="J136" s="8">
        <f t="shared" si="32"/>
        <v>44.1</v>
      </c>
      <c r="K136" s="69">
        <f t="shared" si="33"/>
        <v>12.494999999999999</v>
      </c>
      <c r="L136" s="70">
        <f t="shared" si="34"/>
        <v>16.904999999999998</v>
      </c>
      <c r="M136" s="69">
        <f t="shared" si="35"/>
        <v>4.4099999999999984</v>
      </c>
      <c r="N136" s="41">
        <f t="shared" ca="1" si="36"/>
        <v>0.558329979586633</v>
      </c>
      <c r="O136" s="69">
        <f t="shared" ca="1" si="38"/>
        <v>2.4622352099770506</v>
      </c>
      <c r="P136" s="69">
        <f t="shared" ca="1" si="39"/>
        <v>14.95723520997705</v>
      </c>
      <c r="R136" s="69">
        <v>13.980954983225509</v>
      </c>
      <c r="S136" s="69">
        <v>14.554849539742721</v>
      </c>
      <c r="T136" s="69">
        <f t="shared" si="37"/>
        <v>15.564195477031765</v>
      </c>
      <c r="U136" s="69">
        <f t="shared" si="26"/>
        <v>14.7</v>
      </c>
      <c r="V136" s="33" t="b">
        <f t="shared" si="28"/>
        <v>1</v>
      </c>
    </row>
    <row r="137" spans="1:22" ht="16.5" x14ac:dyDescent="0.25">
      <c r="A137" s="4">
        <f t="shared" si="40"/>
        <v>126</v>
      </c>
      <c r="B137" s="20" t="s">
        <v>120</v>
      </c>
      <c r="C137" s="19" t="s">
        <v>11</v>
      </c>
      <c r="D137" s="7">
        <v>16.59</v>
      </c>
      <c r="E137" s="80"/>
      <c r="F137" s="8">
        <f t="shared" si="29"/>
        <v>0</v>
      </c>
      <c r="G137" s="80">
        <v>1</v>
      </c>
      <c r="H137" s="8">
        <f t="shared" si="30"/>
        <v>16.59</v>
      </c>
      <c r="I137" s="8">
        <f t="shared" si="31"/>
        <v>1</v>
      </c>
      <c r="J137" s="8">
        <f t="shared" si="32"/>
        <v>16.59</v>
      </c>
      <c r="K137" s="69">
        <f t="shared" si="33"/>
        <v>14.1015</v>
      </c>
      <c r="L137" s="70">
        <f t="shared" si="34"/>
        <v>19.078499999999998</v>
      </c>
      <c r="M137" s="69">
        <f t="shared" si="35"/>
        <v>4.9769999999999985</v>
      </c>
      <c r="N137" s="41">
        <f t="shared" ca="1" si="36"/>
        <v>0.2698885636254631</v>
      </c>
      <c r="O137" s="69">
        <f t="shared" ca="1" si="38"/>
        <v>1.3432353811639295</v>
      </c>
      <c r="P137" s="69">
        <f t="shared" ca="1" si="39"/>
        <v>15.444735381163929</v>
      </c>
      <c r="R137" s="69">
        <v>19.04937849235219</v>
      </c>
      <c r="S137" s="69">
        <v>17.286336911083193</v>
      </c>
      <c r="T137" s="69">
        <f t="shared" si="37"/>
        <v>13.434284596564613</v>
      </c>
      <c r="U137" s="69">
        <f t="shared" si="26"/>
        <v>16.59</v>
      </c>
      <c r="V137" s="33" t="b">
        <f t="shared" si="28"/>
        <v>1</v>
      </c>
    </row>
    <row r="138" spans="1:22" ht="16.5" x14ac:dyDescent="0.25">
      <c r="A138" s="4">
        <f t="shared" si="40"/>
        <v>127</v>
      </c>
      <c r="B138" s="20" t="s">
        <v>121</v>
      </c>
      <c r="C138" s="19" t="s">
        <v>11</v>
      </c>
      <c r="D138" s="7">
        <v>19.91</v>
      </c>
      <c r="E138" s="80">
        <v>16</v>
      </c>
      <c r="F138" s="8">
        <f t="shared" si="29"/>
        <v>318.56</v>
      </c>
      <c r="G138" s="80">
        <v>8</v>
      </c>
      <c r="H138" s="8">
        <f t="shared" si="30"/>
        <v>159.28</v>
      </c>
      <c r="I138" s="8">
        <f t="shared" si="31"/>
        <v>24</v>
      </c>
      <c r="J138" s="8">
        <f t="shared" si="32"/>
        <v>477.84</v>
      </c>
      <c r="K138" s="69">
        <f t="shared" si="33"/>
        <v>16.923500000000001</v>
      </c>
      <c r="L138" s="70">
        <f t="shared" si="34"/>
        <v>22.8965</v>
      </c>
      <c r="M138" s="69">
        <f t="shared" si="35"/>
        <v>5.972999999999999</v>
      </c>
      <c r="N138" s="41">
        <f t="shared" ca="1" si="36"/>
        <v>0.48579863740616169</v>
      </c>
      <c r="O138" s="69">
        <f t="shared" ca="1" si="38"/>
        <v>2.9016752612270031</v>
      </c>
      <c r="P138" s="69">
        <f t="shared" ca="1" si="39"/>
        <v>19.825175261227002</v>
      </c>
      <c r="R138" s="69">
        <v>17.031316371833686</v>
      </c>
      <c r="S138" s="69">
        <v>16.973378409646553</v>
      </c>
      <c r="T138" s="69">
        <f t="shared" si="37"/>
        <v>25.725305218519768</v>
      </c>
      <c r="U138" s="69">
        <f t="shared" ref="U138:U180" si="41">ROUND(AVERAGE(R138:T138),2)</f>
        <v>19.91</v>
      </c>
      <c r="V138" s="33" t="b">
        <f t="shared" si="28"/>
        <v>1</v>
      </c>
    </row>
    <row r="139" spans="1:22" ht="16.5" x14ac:dyDescent="0.25">
      <c r="A139" s="4">
        <f t="shared" si="40"/>
        <v>128</v>
      </c>
      <c r="B139" s="20" t="s">
        <v>122</v>
      </c>
      <c r="C139" s="19" t="s">
        <v>11</v>
      </c>
      <c r="D139" s="7">
        <v>18.96</v>
      </c>
      <c r="E139" s="80"/>
      <c r="F139" s="8">
        <f t="shared" si="29"/>
        <v>0</v>
      </c>
      <c r="G139" s="80">
        <v>1</v>
      </c>
      <c r="H139" s="8">
        <f t="shared" si="30"/>
        <v>18.96</v>
      </c>
      <c r="I139" s="8">
        <f t="shared" si="31"/>
        <v>1</v>
      </c>
      <c r="J139" s="8">
        <f t="shared" si="32"/>
        <v>18.96</v>
      </c>
      <c r="K139" s="69">
        <f t="shared" si="33"/>
        <v>16.116</v>
      </c>
      <c r="L139" s="70">
        <f t="shared" si="34"/>
        <v>21.803999999999998</v>
      </c>
      <c r="M139" s="69">
        <f t="shared" si="35"/>
        <v>5.6879999999999988</v>
      </c>
      <c r="N139" s="41">
        <f t="shared" ca="1" si="36"/>
        <v>0.62676699682128523</v>
      </c>
      <c r="O139" s="69">
        <f t="shared" ca="1" si="38"/>
        <v>3.5650506779194697</v>
      </c>
      <c r="P139" s="69">
        <f t="shared" ca="1" si="39"/>
        <v>19.681050677919469</v>
      </c>
      <c r="R139" s="69">
        <v>17.171311324696202</v>
      </c>
      <c r="S139" s="69">
        <v>19.668452192268532</v>
      </c>
      <c r="T139" s="69">
        <f t="shared" si="37"/>
        <v>20.040236483035272</v>
      </c>
      <c r="U139" s="69">
        <f t="shared" si="41"/>
        <v>18.96</v>
      </c>
      <c r="V139" s="33" t="b">
        <f t="shared" si="28"/>
        <v>1</v>
      </c>
    </row>
    <row r="140" spans="1:22" ht="16.5" x14ac:dyDescent="0.25">
      <c r="A140" s="4">
        <f t="shared" si="40"/>
        <v>129</v>
      </c>
      <c r="B140" s="20" t="s">
        <v>123</v>
      </c>
      <c r="C140" s="19" t="s">
        <v>11</v>
      </c>
      <c r="D140" s="7">
        <v>18.96</v>
      </c>
      <c r="E140" s="80"/>
      <c r="F140" s="8">
        <f t="shared" si="29"/>
        <v>0</v>
      </c>
      <c r="G140" s="80">
        <v>1</v>
      </c>
      <c r="H140" s="8">
        <f t="shared" si="30"/>
        <v>18.96</v>
      </c>
      <c r="I140" s="8">
        <f t="shared" si="31"/>
        <v>1</v>
      </c>
      <c r="J140" s="8">
        <f t="shared" si="32"/>
        <v>18.96</v>
      </c>
      <c r="K140" s="69">
        <f t="shared" si="33"/>
        <v>16.116</v>
      </c>
      <c r="L140" s="70">
        <f t="shared" si="34"/>
        <v>21.803999999999998</v>
      </c>
      <c r="M140" s="69">
        <f t="shared" si="35"/>
        <v>5.6879999999999988</v>
      </c>
      <c r="N140" s="41">
        <f t="shared" ca="1" si="36"/>
        <v>0.38918420234653472</v>
      </c>
      <c r="O140" s="69">
        <f t="shared" ca="1" si="38"/>
        <v>2.2136797429470891</v>
      </c>
      <c r="P140" s="69">
        <f t="shared" ca="1" si="39"/>
        <v>18.329679742947089</v>
      </c>
      <c r="R140" s="69">
        <v>16.396170004527853</v>
      </c>
      <c r="S140" s="69">
        <v>17.697356028876513</v>
      </c>
      <c r="T140" s="69">
        <f t="shared" si="37"/>
        <v>22.786473966595636</v>
      </c>
      <c r="U140" s="69">
        <f t="shared" si="41"/>
        <v>18.96</v>
      </c>
      <c r="V140" s="33" t="b">
        <f t="shared" si="28"/>
        <v>1</v>
      </c>
    </row>
    <row r="141" spans="1:22" ht="16.5" x14ac:dyDescent="0.25">
      <c r="A141" s="4">
        <f t="shared" si="40"/>
        <v>130</v>
      </c>
      <c r="B141" s="20" t="s">
        <v>124</v>
      </c>
      <c r="C141" s="19" t="s">
        <v>11</v>
      </c>
      <c r="D141" s="7">
        <v>22.99</v>
      </c>
      <c r="E141" s="80"/>
      <c r="F141" s="8">
        <f t="shared" si="29"/>
        <v>0</v>
      </c>
      <c r="G141" s="80">
        <v>1</v>
      </c>
      <c r="H141" s="8">
        <f t="shared" si="30"/>
        <v>22.99</v>
      </c>
      <c r="I141" s="8">
        <f t="shared" si="31"/>
        <v>1</v>
      </c>
      <c r="J141" s="8">
        <f t="shared" si="32"/>
        <v>22.99</v>
      </c>
      <c r="K141" s="69">
        <f t="shared" si="33"/>
        <v>19.541499999999999</v>
      </c>
      <c r="L141" s="70">
        <f t="shared" si="34"/>
        <v>26.438499999999998</v>
      </c>
      <c r="M141" s="69">
        <f t="shared" si="35"/>
        <v>6.8969999999999985</v>
      </c>
      <c r="N141" s="41">
        <f t="shared" ca="1" si="36"/>
        <v>0.41098621753189579</v>
      </c>
      <c r="O141" s="69">
        <f t="shared" ca="1" si="38"/>
        <v>2.8345719423174844</v>
      </c>
      <c r="P141" s="69">
        <f t="shared" ca="1" si="39"/>
        <v>22.376071942317484</v>
      </c>
      <c r="R141" s="69">
        <v>20.886541140447001</v>
      </c>
      <c r="S141" s="69">
        <v>25.905085033766145</v>
      </c>
      <c r="T141" s="69">
        <f t="shared" si="37"/>
        <v>22.178373825786853</v>
      </c>
      <c r="U141" s="69">
        <f t="shared" si="41"/>
        <v>22.99</v>
      </c>
      <c r="V141" s="33" t="b">
        <f t="shared" si="28"/>
        <v>1</v>
      </c>
    </row>
    <row r="142" spans="1:22" ht="16.5" x14ac:dyDescent="0.25">
      <c r="A142" s="4">
        <f t="shared" si="40"/>
        <v>131</v>
      </c>
      <c r="B142" s="20" t="s">
        <v>125</v>
      </c>
      <c r="C142" s="19" t="s">
        <v>11</v>
      </c>
      <c r="D142" s="7">
        <v>35.08</v>
      </c>
      <c r="E142" s="80"/>
      <c r="F142" s="8">
        <f t="shared" si="29"/>
        <v>0</v>
      </c>
      <c r="G142" s="80">
        <v>1</v>
      </c>
      <c r="H142" s="8">
        <f t="shared" si="30"/>
        <v>35.08</v>
      </c>
      <c r="I142" s="8">
        <f t="shared" si="31"/>
        <v>1</v>
      </c>
      <c r="J142" s="8">
        <f t="shared" si="32"/>
        <v>35.08</v>
      </c>
      <c r="K142" s="69">
        <f t="shared" si="33"/>
        <v>29.817999999999998</v>
      </c>
      <c r="L142" s="70">
        <f t="shared" si="34"/>
        <v>40.341999999999992</v>
      </c>
      <c r="M142" s="69">
        <f t="shared" si="35"/>
        <v>10.523999999999994</v>
      </c>
      <c r="N142" s="41">
        <f t="shared" ca="1" si="36"/>
        <v>0.41386846610811023</v>
      </c>
      <c r="O142" s="69">
        <f t="shared" ca="1" si="38"/>
        <v>4.3555517373217496</v>
      </c>
      <c r="P142" s="69">
        <f t="shared" ca="1" si="39"/>
        <v>34.173551737321745</v>
      </c>
      <c r="R142" s="69">
        <v>34.59840771749743</v>
      </c>
      <c r="S142" s="69">
        <v>30.716486183863751</v>
      </c>
      <c r="T142" s="69">
        <f t="shared" si="37"/>
        <v>39.925106098638807</v>
      </c>
      <c r="U142" s="69">
        <f t="shared" si="41"/>
        <v>35.08</v>
      </c>
      <c r="V142" s="33" t="b">
        <f t="shared" si="28"/>
        <v>1</v>
      </c>
    </row>
    <row r="143" spans="1:22" ht="16.5" x14ac:dyDescent="0.25">
      <c r="A143" s="4">
        <f t="shared" si="40"/>
        <v>132</v>
      </c>
      <c r="B143" s="21" t="s">
        <v>126</v>
      </c>
      <c r="C143" s="19" t="s">
        <v>11</v>
      </c>
      <c r="D143" s="7">
        <v>20.92</v>
      </c>
      <c r="E143" s="80">
        <v>269</v>
      </c>
      <c r="F143" s="8">
        <f t="shared" si="29"/>
        <v>5627.48</v>
      </c>
      <c r="G143" s="80">
        <v>77</v>
      </c>
      <c r="H143" s="8">
        <f t="shared" si="30"/>
        <v>1610.84</v>
      </c>
      <c r="I143" s="8">
        <f t="shared" si="31"/>
        <v>346</v>
      </c>
      <c r="J143" s="8">
        <f t="shared" si="32"/>
        <v>7238.32</v>
      </c>
      <c r="K143" s="69">
        <f t="shared" si="33"/>
        <v>17.782</v>
      </c>
      <c r="L143" s="70">
        <f t="shared" si="34"/>
        <v>24.058</v>
      </c>
      <c r="M143" s="69">
        <f t="shared" si="35"/>
        <v>6.2759999999999998</v>
      </c>
      <c r="N143" s="41">
        <f t="shared" ca="1" si="36"/>
        <v>0.88456358925791456</v>
      </c>
      <c r="O143" s="69">
        <f t="shared" ca="1" si="38"/>
        <v>5.5515210861826718</v>
      </c>
      <c r="P143" s="69">
        <f t="shared" ca="1" si="39"/>
        <v>23.333521086182671</v>
      </c>
      <c r="R143" s="69">
        <v>19.825541664660754</v>
      </c>
      <c r="S143" s="69">
        <v>21.986930255333291</v>
      </c>
      <c r="T143" s="69">
        <f t="shared" si="37"/>
        <v>20.947528080005959</v>
      </c>
      <c r="U143" s="69">
        <f t="shared" si="41"/>
        <v>20.92</v>
      </c>
      <c r="V143" s="33" t="b">
        <f t="shared" si="28"/>
        <v>1</v>
      </c>
    </row>
    <row r="144" spans="1:22" ht="16.5" x14ac:dyDescent="0.25">
      <c r="A144" s="4">
        <f t="shared" si="40"/>
        <v>133</v>
      </c>
      <c r="B144" s="21" t="s">
        <v>127</v>
      </c>
      <c r="C144" s="19" t="s">
        <v>11</v>
      </c>
      <c r="D144" s="7">
        <v>19.420000000000002</v>
      </c>
      <c r="E144" s="80">
        <v>12</v>
      </c>
      <c r="F144" s="8">
        <f t="shared" si="29"/>
        <v>233.04</v>
      </c>
      <c r="G144" s="80">
        <v>17</v>
      </c>
      <c r="H144" s="8">
        <f t="shared" si="30"/>
        <v>330.14</v>
      </c>
      <c r="I144" s="8">
        <f t="shared" si="31"/>
        <v>29</v>
      </c>
      <c r="J144" s="8">
        <f t="shared" si="32"/>
        <v>563.17999999999995</v>
      </c>
      <c r="K144" s="69">
        <f t="shared" si="33"/>
        <v>16.507000000000001</v>
      </c>
      <c r="L144" s="70">
        <f t="shared" si="34"/>
        <v>22.333000000000002</v>
      </c>
      <c r="M144" s="69">
        <f t="shared" si="35"/>
        <v>5.8260000000000005</v>
      </c>
      <c r="N144" s="41">
        <f t="shared" ca="1" si="36"/>
        <v>0.50614159650148083</v>
      </c>
      <c r="O144" s="69">
        <f t="shared" ca="1" si="38"/>
        <v>2.9487809412176276</v>
      </c>
      <c r="P144" s="69">
        <f t="shared" ca="1" si="39"/>
        <v>19.455780941217629</v>
      </c>
      <c r="R144" s="69">
        <v>18.56466161882183</v>
      </c>
      <c r="S144" s="69">
        <v>21.870506862289123</v>
      </c>
      <c r="T144" s="69">
        <f t="shared" si="37"/>
        <v>17.824831518889052</v>
      </c>
      <c r="U144" s="69">
        <f t="shared" si="41"/>
        <v>19.420000000000002</v>
      </c>
      <c r="V144" s="33" t="b">
        <f t="shared" si="28"/>
        <v>1</v>
      </c>
    </row>
    <row r="145" spans="1:22" ht="16.5" x14ac:dyDescent="0.25">
      <c r="A145" s="4">
        <f t="shared" si="40"/>
        <v>134</v>
      </c>
      <c r="B145" s="21" t="s">
        <v>128</v>
      </c>
      <c r="C145" s="19" t="s">
        <v>11</v>
      </c>
      <c r="D145" s="7">
        <v>23.16</v>
      </c>
      <c r="E145" s="80">
        <v>24</v>
      </c>
      <c r="F145" s="8">
        <f t="shared" si="29"/>
        <v>555.84</v>
      </c>
      <c r="G145" s="80">
        <v>24</v>
      </c>
      <c r="H145" s="8">
        <f t="shared" si="30"/>
        <v>555.84</v>
      </c>
      <c r="I145" s="8">
        <f t="shared" si="31"/>
        <v>48</v>
      </c>
      <c r="J145" s="8">
        <f t="shared" si="32"/>
        <v>1111.68</v>
      </c>
      <c r="K145" s="69">
        <f t="shared" si="33"/>
        <v>19.686</v>
      </c>
      <c r="L145" s="70">
        <f t="shared" si="34"/>
        <v>26.633999999999997</v>
      </c>
      <c r="M145" s="69">
        <f t="shared" si="35"/>
        <v>6.9479999999999968</v>
      </c>
      <c r="N145" s="41">
        <f t="shared" ca="1" si="36"/>
        <v>0.51283366379060225</v>
      </c>
      <c r="O145" s="69">
        <f t="shared" ca="1" si="38"/>
        <v>3.5631682960171029</v>
      </c>
      <c r="P145" s="69">
        <f t="shared" ca="1" si="39"/>
        <v>23.249168296017103</v>
      </c>
      <c r="R145" s="69">
        <v>21.327279403227728</v>
      </c>
      <c r="S145" s="69">
        <v>23.411315066904969</v>
      </c>
      <c r="T145" s="69">
        <f t="shared" si="37"/>
        <v>24.741405529867308</v>
      </c>
      <c r="U145" s="69">
        <f t="shared" si="41"/>
        <v>23.16</v>
      </c>
      <c r="V145" s="33" t="b">
        <f t="shared" si="28"/>
        <v>1</v>
      </c>
    </row>
    <row r="146" spans="1:22" ht="16.5" x14ac:dyDescent="0.25">
      <c r="A146" s="4">
        <f t="shared" si="40"/>
        <v>135</v>
      </c>
      <c r="B146" s="21" t="s">
        <v>129</v>
      </c>
      <c r="C146" s="19" t="s">
        <v>11</v>
      </c>
      <c r="D146" s="7">
        <v>33.61</v>
      </c>
      <c r="E146" s="80">
        <v>24</v>
      </c>
      <c r="F146" s="8">
        <f t="shared" si="29"/>
        <v>806.64</v>
      </c>
      <c r="G146" s="80">
        <v>6</v>
      </c>
      <c r="H146" s="8">
        <f t="shared" si="30"/>
        <v>201.66</v>
      </c>
      <c r="I146" s="8">
        <f t="shared" si="31"/>
        <v>30</v>
      </c>
      <c r="J146" s="8">
        <f t="shared" si="32"/>
        <v>1008.3</v>
      </c>
      <c r="K146" s="69">
        <f t="shared" si="33"/>
        <v>28.5685</v>
      </c>
      <c r="L146" s="70">
        <f t="shared" si="34"/>
        <v>38.651499999999999</v>
      </c>
      <c r="M146" s="69">
        <f t="shared" si="35"/>
        <v>10.082999999999998</v>
      </c>
      <c r="N146" s="41">
        <f t="shared" ca="1" si="36"/>
        <v>0.75964069287079672</v>
      </c>
      <c r="O146" s="69">
        <f t="shared" ca="1" si="38"/>
        <v>7.6594571062162418</v>
      </c>
      <c r="P146" s="69">
        <f t="shared" ca="1" si="39"/>
        <v>36.227957106216245</v>
      </c>
      <c r="R146" s="69">
        <v>31.146752125695688</v>
      </c>
      <c r="S146" s="69">
        <v>32.400464258225647</v>
      </c>
      <c r="T146" s="69">
        <f t="shared" si="37"/>
        <v>37.282783616078667</v>
      </c>
      <c r="U146" s="69">
        <f t="shared" si="41"/>
        <v>33.61</v>
      </c>
      <c r="V146" s="33" t="b">
        <f t="shared" si="28"/>
        <v>1</v>
      </c>
    </row>
    <row r="147" spans="1:22" ht="16.5" x14ac:dyDescent="0.25">
      <c r="A147" s="4">
        <f t="shared" si="40"/>
        <v>136</v>
      </c>
      <c r="B147" s="21" t="s">
        <v>130</v>
      </c>
      <c r="C147" s="19" t="s">
        <v>11</v>
      </c>
      <c r="D147" s="7">
        <v>29.88</v>
      </c>
      <c r="E147" s="80"/>
      <c r="F147" s="8">
        <f t="shared" si="29"/>
        <v>0</v>
      </c>
      <c r="G147" s="80">
        <v>7</v>
      </c>
      <c r="H147" s="8">
        <f t="shared" si="30"/>
        <v>209.16</v>
      </c>
      <c r="I147" s="8">
        <f t="shared" si="31"/>
        <v>7</v>
      </c>
      <c r="J147" s="8">
        <f t="shared" si="32"/>
        <v>209.16</v>
      </c>
      <c r="K147" s="69">
        <f t="shared" si="33"/>
        <v>25.398</v>
      </c>
      <c r="L147" s="70">
        <f t="shared" si="34"/>
        <v>34.361999999999995</v>
      </c>
      <c r="M147" s="69">
        <f t="shared" si="35"/>
        <v>8.9639999999999951</v>
      </c>
      <c r="N147" s="41">
        <f t="shared" ca="1" si="36"/>
        <v>0.79271581183542639</v>
      </c>
      <c r="O147" s="69">
        <f t="shared" ca="1" si="38"/>
        <v>7.1059045372927585</v>
      </c>
      <c r="P147" s="69">
        <f t="shared" ca="1" si="39"/>
        <v>32.503904537292755</v>
      </c>
      <c r="R147" s="69">
        <v>32.838160183272976</v>
      </c>
      <c r="S147" s="69">
        <v>33.915680647384107</v>
      </c>
      <c r="T147" s="69">
        <f t="shared" si="37"/>
        <v>22.886159169342918</v>
      </c>
      <c r="U147" s="69">
        <f t="shared" si="41"/>
        <v>29.88</v>
      </c>
      <c r="V147" s="33" t="b">
        <f t="shared" si="28"/>
        <v>1</v>
      </c>
    </row>
    <row r="148" spans="1:22" ht="16.5" x14ac:dyDescent="0.25">
      <c r="A148" s="4">
        <f t="shared" si="40"/>
        <v>137</v>
      </c>
      <c r="B148" s="21" t="s">
        <v>131</v>
      </c>
      <c r="C148" s="19" t="s">
        <v>11</v>
      </c>
      <c r="D148" s="7">
        <v>35.11</v>
      </c>
      <c r="E148" s="80"/>
      <c r="F148" s="8">
        <f t="shared" si="29"/>
        <v>0</v>
      </c>
      <c r="G148" s="80">
        <v>2</v>
      </c>
      <c r="H148" s="8">
        <f t="shared" si="30"/>
        <v>70.22</v>
      </c>
      <c r="I148" s="8">
        <f t="shared" si="31"/>
        <v>2</v>
      </c>
      <c r="J148" s="8">
        <f t="shared" si="32"/>
        <v>70.22</v>
      </c>
      <c r="K148" s="69">
        <f t="shared" si="33"/>
        <v>29.843499999999999</v>
      </c>
      <c r="L148" s="70">
        <f t="shared" si="34"/>
        <v>40.376499999999993</v>
      </c>
      <c r="M148" s="69">
        <f t="shared" si="35"/>
        <v>10.532999999999994</v>
      </c>
      <c r="N148" s="41">
        <f t="shared" ca="1" si="36"/>
        <v>0.75289216636297251</v>
      </c>
      <c r="O148" s="69">
        <f t="shared" ca="1" si="38"/>
        <v>7.9302131883011855</v>
      </c>
      <c r="P148" s="69">
        <f t="shared" ca="1" si="39"/>
        <v>37.773713188301187</v>
      </c>
      <c r="R148" s="69">
        <v>38.311914370350721</v>
      </c>
      <c r="S148" s="69">
        <v>35.417086841348549</v>
      </c>
      <c r="T148" s="69">
        <f t="shared" si="37"/>
        <v>31.600998788300728</v>
      </c>
      <c r="U148" s="69">
        <f t="shared" si="41"/>
        <v>35.11</v>
      </c>
      <c r="V148" s="33" t="b">
        <f t="shared" si="28"/>
        <v>1</v>
      </c>
    </row>
    <row r="149" spans="1:22" ht="16.5" x14ac:dyDescent="0.25">
      <c r="A149" s="4">
        <f t="shared" si="40"/>
        <v>138</v>
      </c>
      <c r="B149" s="21" t="s">
        <v>132</v>
      </c>
      <c r="C149" s="19" t="s">
        <v>11</v>
      </c>
      <c r="D149" s="7">
        <v>38.1</v>
      </c>
      <c r="E149" s="80"/>
      <c r="F149" s="8">
        <f t="shared" si="29"/>
        <v>0</v>
      </c>
      <c r="G149" s="80">
        <v>1</v>
      </c>
      <c r="H149" s="8">
        <f t="shared" si="30"/>
        <v>38.1</v>
      </c>
      <c r="I149" s="8">
        <f t="shared" si="31"/>
        <v>1</v>
      </c>
      <c r="J149" s="8">
        <f t="shared" si="32"/>
        <v>38.1</v>
      </c>
      <c r="K149" s="69">
        <f t="shared" si="33"/>
        <v>32.384999999999998</v>
      </c>
      <c r="L149" s="70">
        <f t="shared" si="34"/>
        <v>43.814999999999998</v>
      </c>
      <c r="M149" s="69">
        <f t="shared" si="35"/>
        <v>11.43</v>
      </c>
      <c r="N149" s="41">
        <f t="shared" ca="1" si="36"/>
        <v>0.25561522069003795</v>
      </c>
      <c r="O149" s="69">
        <f t="shared" ca="1" si="38"/>
        <v>2.9216819724871335</v>
      </c>
      <c r="P149" s="69">
        <f t="shared" ca="1" si="39"/>
        <v>35.306681972487134</v>
      </c>
      <c r="R149" s="69">
        <v>38.4502805717539</v>
      </c>
      <c r="S149" s="69">
        <v>33.935475046931266</v>
      </c>
      <c r="T149" s="69">
        <f t="shared" si="37"/>
        <v>41.914244381314852</v>
      </c>
      <c r="U149" s="69">
        <f t="shared" si="41"/>
        <v>38.1</v>
      </c>
      <c r="V149" s="33" t="b">
        <f t="shared" si="28"/>
        <v>1</v>
      </c>
    </row>
    <row r="150" spans="1:22" ht="16.5" x14ac:dyDescent="0.25">
      <c r="A150" s="4">
        <f t="shared" si="40"/>
        <v>139</v>
      </c>
      <c r="B150" s="21" t="s">
        <v>133</v>
      </c>
      <c r="C150" s="19" t="s">
        <v>11</v>
      </c>
      <c r="D150" s="7">
        <v>39.590000000000003</v>
      </c>
      <c r="E150" s="80"/>
      <c r="F150" s="8">
        <f t="shared" si="29"/>
        <v>0</v>
      </c>
      <c r="G150" s="80">
        <v>1</v>
      </c>
      <c r="H150" s="8">
        <f t="shared" si="30"/>
        <v>39.590000000000003</v>
      </c>
      <c r="I150" s="8">
        <f t="shared" si="31"/>
        <v>1</v>
      </c>
      <c r="J150" s="8">
        <f t="shared" si="32"/>
        <v>39.590000000000003</v>
      </c>
      <c r="K150" s="69">
        <f t="shared" si="33"/>
        <v>33.651499999999999</v>
      </c>
      <c r="L150" s="70">
        <f t="shared" si="34"/>
        <v>45.528500000000001</v>
      </c>
      <c r="M150" s="69">
        <f t="shared" si="35"/>
        <v>11.877000000000002</v>
      </c>
      <c r="N150" s="41">
        <f t="shared" ca="1" si="36"/>
        <v>0.90996942982837326</v>
      </c>
      <c r="O150" s="69">
        <f t="shared" ca="1" si="38"/>
        <v>10.807706918071592</v>
      </c>
      <c r="P150" s="69">
        <f t="shared" ca="1" si="39"/>
        <v>44.459206918071587</v>
      </c>
      <c r="R150" s="69">
        <v>42.692064469591699</v>
      </c>
      <c r="S150" s="69">
        <v>36.215709180751659</v>
      </c>
      <c r="T150" s="69">
        <f t="shared" si="37"/>
        <v>39.862226349656652</v>
      </c>
      <c r="U150" s="69">
        <f t="shared" si="41"/>
        <v>39.590000000000003</v>
      </c>
      <c r="V150" s="33" t="b">
        <f t="shared" si="28"/>
        <v>1</v>
      </c>
    </row>
    <row r="151" spans="1:22" ht="16.5" x14ac:dyDescent="0.25">
      <c r="A151" s="4">
        <f t="shared" si="40"/>
        <v>140</v>
      </c>
      <c r="B151" s="21" t="s">
        <v>134</v>
      </c>
      <c r="C151" s="19" t="s">
        <v>11</v>
      </c>
      <c r="D151" s="7">
        <v>20.170000000000002</v>
      </c>
      <c r="E151" s="80"/>
      <c r="F151" s="8">
        <f t="shared" si="29"/>
        <v>0</v>
      </c>
      <c r="G151" s="80">
        <v>1</v>
      </c>
      <c r="H151" s="8">
        <f t="shared" si="30"/>
        <v>20.170000000000002</v>
      </c>
      <c r="I151" s="8">
        <f t="shared" si="31"/>
        <v>1</v>
      </c>
      <c r="J151" s="8">
        <f t="shared" si="32"/>
        <v>20.170000000000002</v>
      </c>
      <c r="K151" s="69">
        <f t="shared" si="33"/>
        <v>17.144500000000001</v>
      </c>
      <c r="L151" s="70">
        <f t="shared" si="34"/>
        <v>23.195499999999999</v>
      </c>
      <c r="M151" s="69">
        <f t="shared" si="35"/>
        <v>6.0509999999999984</v>
      </c>
      <c r="N151" s="41">
        <f t="shared" ca="1" si="36"/>
        <v>0.83873376335481353</v>
      </c>
      <c r="O151" s="69">
        <f t="shared" ca="1" si="38"/>
        <v>5.0751780020599755</v>
      </c>
      <c r="P151" s="69">
        <f t="shared" ca="1" si="39"/>
        <v>22.219678002059975</v>
      </c>
      <c r="R151" s="69">
        <v>18.779652872798863</v>
      </c>
      <c r="S151" s="69">
        <v>20.132799659204643</v>
      </c>
      <c r="T151" s="69">
        <f t="shared" si="37"/>
        <v>21.597547467996499</v>
      </c>
      <c r="U151" s="69">
        <f t="shared" si="41"/>
        <v>20.170000000000002</v>
      </c>
      <c r="V151" s="33" t="b">
        <f t="shared" si="28"/>
        <v>1</v>
      </c>
    </row>
    <row r="152" spans="1:22" ht="16.5" x14ac:dyDescent="0.25">
      <c r="A152" s="4">
        <f t="shared" si="40"/>
        <v>141</v>
      </c>
      <c r="B152" s="21" t="s">
        <v>135</v>
      </c>
      <c r="C152" s="19" t="s">
        <v>11</v>
      </c>
      <c r="D152" s="7">
        <v>20.170000000000002</v>
      </c>
      <c r="E152" s="80"/>
      <c r="F152" s="8">
        <f t="shared" si="29"/>
        <v>0</v>
      </c>
      <c r="G152" s="80">
        <v>1</v>
      </c>
      <c r="H152" s="8">
        <f t="shared" si="30"/>
        <v>20.170000000000002</v>
      </c>
      <c r="I152" s="8">
        <f t="shared" si="31"/>
        <v>1</v>
      </c>
      <c r="J152" s="8">
        <f t="shared" si="32"/>
        <v>20.170000000000002</v>
      </c>
      <c r="K152" s="69">
        <f t="shared" si="33"/>
        <v>17.144500000000001</v>
      </c>
      <c r="L152" s="70">
        <f t="shared" si="34"/>
        <v>23.195499999999999</v>
      </c>
      <c r="M152" s="69">
        <f t="shared" si="35"/>
        <v>6.0509999999999984</v>
      </c>
      <c r="N152" s="41">
        <f t="shared" ca="1" si="36"/>
        <v>0.39403913436426041</v>
      </c>
      <c r="O152" s="69">
        <f t="shared" ca="1" si="38"/>
        <v>2.3843308020381393</v>
      </c>
      <c r="P152" s="69">
        <f t="shared" ca="1" si="39"/>
        <v>19.52883080203814</v>
      </c>
      <c r="R152" s="69">
        <v>22.455071226518037</v>
      </c>
      <c r="S152" s="69">
        <v>22.514920530002609</v>
      </c>
      <c r="T152" s="69">
        <f t="shared" si="37"/>
        <v>15.54000824347936</v>
      </c>
      <c r="U152" s="69">
        <f t="shared" si="41"/>
        <v>20.170000000000002</v>
      </c>
      <c r="V152" s="33" t="b">
        <f t="shared" si="28"/>
        <v>1</v>
      </c>
    </row>
    <row r="153" spans="1:22" ht="16.5" x14ac:dyDescent="0.25">
      <c r="A153" s="4">
        <f t="shared" si="40"/>
        <v>142</v>
      </c>
      <c r="B153" s="21" t="s">
        <v>136</v>
      </c>
      <c r="C153" s="19" t="s">
        <v>11</v>
      </c>
      <c r="D153" s="7">
        <v>20.92</v>
      </c>
      <c r="E153" s="80"/>
      <c r="F153" s="8">
        <f t="shared" si="29"/>
        <v>0</v>
      </c>
      <c r="G153" s="80">
        <v>1</v>
      </c>
      <c r="H153" s="8">
        <f t="shared" si="30"/>
        <v>20.92</v>
      </c>
      <c r="I153" s="8">
        <f t="shared" si="31"/>
        <v>1</v>
      </c>
      <c r="J153" s="8">
        <f t="shared" si="32"/>
        <v>20.92</v>
      </c>
      <c r="K153" s="69">
        <f t="shared" si="33"/>
        <v>17.782</v>
      </c>
      <c r="L153" s="70">
        <f t="shared" si="34"/>
        <v>24.058</v>
      </c>
      <c r="M153" s="69">
        <f t="shared" si="35"/>
        <v>6.2759999999999998</v>
      </c>
      <c r="N153" s="41">
        <f t="shared" ca="1" si="36"/>
        <v>0.61658633954490594</v>
      </c>
      <c r="O153" s="69">
        <f t="shared" ca="1" si="38"/>
        <v>3.8696958669838297</v>
      </c>
      <c r="P153" s="69">
        <f t="shared" ca="1" si="39"/>
        <v>21.651695866983829</v>
      </c>
      <c r="R153" s="69">
        <v>17.874447674156269</v>
      </c>
      <c r="S153" s="69">
        <v>21.021219881035041</v>
      </c>
      <c r="T153" s="69">
        <f t="shared" si="37"/>
        <v>23.864332444808692</v>
      </c>
      <c r="U153" s="69">
        <f t="shared" si="41"/>
        <v>20.92</v>
      </c>
      <c r="V153" s="33" t="b">
        <f t="shared" si="28"/>
        <v>1</v>
      </c>
    </row>
    <row r="154" spans="1:22" ht="16.5" x14ac:dyDescent="0.25">
      <c r="A154" s="4">
        <f t="shared" si="40"/>
        <v>143</v>
      </c>
      <c r="B154" s="21" t="s">
        <v>137</v>
      </c>
      <c r="C154" s="19" t="s">
        <v>11</v>
      </c>
      <c r="D154" s="7">
        <v>77.400000000000006</v>
      </c>
      <c r="E154" s="80"/>
      <c r="F154" s="8">
        <f t="shared" si="29"/>
        <v>0</v>
      </c>
      <c r="G154" s="80">
        <v>1</v>
      </c>
      <c r="H154" s="8">
        <f t="shared" si="30"/>
        <v>77.400000000000006</v>
      </c>
      <c r="I154" s="8">
        <f t="shared" si="31"/>
        <v>1</v>
      </c>
      <c r="J154" s="8">
        <f t="shared" si="32"/>
        <v>77.400000000000006</v>
      </c>
      <c r="K154" s="69">
        <f t="shared" si="33"/>
        <v>65.790000000000006</v>
      </c>
      <c r="L154" s="70">
        <f t="shared" si="34"/>
        <v>89.01</v>
      </c>
      <c r="M154" s="69">
        <f t="shared" si="35"/>
        <v>23.22</v>
      </c>
      <c r="N154" s="41">
        <f t="shared" ca="1" si="36"/>
        <v>0.4290266849789397</v>
      </c>
      <c r="O154" s="69">
        <f t="shared" ca="1" si="38"/>
        <v>9.9619996252109786</v>
      </c>
      <c r="P154" s="69">
        <f t="shared" ca="1" si="39"/>
        <v>75.751999625210985</v>
      </c>
      <c r="R154" s="69">
        <v>76.222906635221094</v>
      </c>
      <c r="S154" s="69">
        <v>85.134567010103282</v>
      </c>
      <c r="T154" s="69">
        <f t="shared" si="37"/>
        <v>70.842526354675627</v>
      </c>
      <c r="U154" s="69">
        <f t="shared" si="41"/>
        <v>77.400000000000006</v>
      </c>
      <c r="V154" s="33" t="b">
        <f t="shared" si="28"/>
        <v>1</v>
      </c>
    </row>
    <row r="155" spans="1:22" ht="16.5" x14ac:dyDescent="0.25">
      <c r="A155" s="4">
        <f t="shared" si="40"/>
        <v>144</v>
      </c>
      <c r="B155" s="21" t="s">
        <v>138</v>
      </c>
      <c r="C155" s="19" t="s">
        <v>11</v>
      </c>
      <c r="D155" s="7">
        <v>23.16</v>
      </c>
      <c r="E155" s="80"/>
      <c r="F155" s="8">
        <f t="shared" si="29"/>
        <v>0</v>
      </c>
      <c r="G155" s="80">
        <v>1</v>
      </c>
      <c r="H155" s="8">
        <f t="shared" si="30"/>
        <v>23.16</v>
      </c>
      <c r="I155" s="8">
        <f t="shared" si="31"/>
        <v>1</v>
      </c>
      <c r="J155" s="8">
        <f t="shared" si="32"/>
        <v>23.16</v>
      </c>
      <c r="K155" s="69">
        <f t="shared" si="33"/>
        <v>19.686</v>
      </c>
      <c r="L155" s="70">
        <f t="shared" si="34"/>
        <v>26.633999999999997</v>
      </c>
      <c r="M155" s="69">
        <f t="shared" si="35"/>
        <v>6.9479999999999968</v>
      </c>
      <c r="N155" s="41">
        <f t="shared" ca="1" si="36"/>
        <v>0.33125102940363449</v>
      </c>
      <c r="O155" s="69">
        <f t="shared" ca="1" si="38"/>
        <v>2.3015321522964514</v>
      </c>
      <c r="P155" s="69">
        <f t="shared" ca="1" si="39"/>
        <v>21.987532152296453</v>
      </c>
      <c r="R155" s="69">
        <v>26.107550873693093</v>
      </c>
      <c r="S155" s="69">
        <v>26.085543029705324</v>
      </c>
      <c r="T155" s="69">
        <f t="shared" si="37"/>
        <v>17.286906096601587</v>
      </c>
      <c r="U155" s="69">
        <f t="shared" si="41"/>
        <v>23.16</v>
      </c>
      <c r="V155" s="33" t="b">
        <f t="shared" si="28"/>
        <v>1</v>
      </c>
    </row>
    <row r="156" spans="1:22" ht="16.5" x14ac:dyDescent="0.25">
      <c r="A156" s="4">
        <f t="shared" si="40"/>
        <v>145</v>
      </c>
      <c r="B156" s="21" t="s">
        <v>139</v>
      </c>
      <c r="C156" s="19" t="s">
        <v>11</v>
      </c>
      <c r="D156" s="7">
        <v>101.84</v>
      </c>
      <c r="E156" s="80">
        <v>4</v>
      </c>
      <c r="F156" s="8">
        <f t="shared" si="29"/>
        <v>407.36</v>
      </c>
      <c r="G156" s="80">
        <v>1</v>
      </c>
      <c r="H156" s="8">
        <f t="shared" si="30"/>
        <v>101.84</v>
      </c>
      <c r="I156" s="8">
        <f t="shared" si="31"/>
        <v>5</v>
      </c>
      <c r="J156" s="8">
        <f t="shared" si="32"/>
        <v>509.2</v>
      </c>
      <c r="K156" s="69">
        <f t="shared" si="33"/>
        <v>86.564000000000007</v>
      </c>
      <c r="L156" s="70">
        <f t="shared" si="34"/>
        <v>117.116</v>
      </c>
      <c r="M156" s="69">
        <f t="shared" si="35"/>
        <v>30.551999999999992</v>
      </c>
      <c r="N156" s="41">
        <f t="shared" ca="1" si="36"/>
        <v>0.60541442610176821</v>
      </c>
      <c r="O156" s="69">
        <f t="shared" ca="1" si="38"/>
        <v>18.496621546261217</v>
      </c>
      <c r="P156" s="69">
        <f t="shared" ca="1" si="39"/>
        <v>105.06062154626122</v>
      </c>
      <c r="R156" s="69">
        <v>93.047841911949291</v>
      </c>
      <c r="S156" s="69">
        <v>105.22076680215179</v>
      </c>
      <c r="T156" s="69">
        <f t="shared" si="37"/>
        <v>107.2513912858989</v>
      </c>
      <c r="U156" s="69">
        <f t="shared" si="41"/>
        <v>101.84</v>
      </c>
      <c r="V156" s="33" t="b">
        <f t="shared" si="28"/>
        <v>1</v>
      </c>
    </row>
    <row r="157" spans="1:22" ht="16.5" x14ac:dyDescent="0.25">
      <c r="A157" s="4">
        <f t="shared" si="40"/>
        <v>146</v>
      </c>
      <c r="B157" s="21" t="s">
        <v>140</v>
      </c>
      <c r="C157" s="19" t="s">
        <v>11</v>
      </c>
      <c r="D157" s="7">
        <v>31.37</v>
      </c>
      <c r="E157" s="80"/>
      <c r="F157" s="8">
        <f t="shared" si="29"/>
        <v>0</v>
      </c>
      <c r="G157" s="80">
        <v>1</v>
      </c>
      <c r="H157" s="8">
        <f t="shared" si="30"/>
        <v>31.37</v>
      </c>
      <c r="I157" s="8">
        <f t="shared" si="31"/>
        <v>1</v>
      </c>
      <c r="J157" s="8">
        <f t="shared" si="32"/>
        <v>31.37</v>
      </c>
      <c r="K157" s="69">
        <f t="shared" si="33"/>
        <v>26.6645</v>
      </c>
      <c r="L157" s="70">
        <f t="shared" si="34"/>
        <v>36.075499999999998</v>
      </c>
      <c r="M157" s="69">
        <f t="shared" si="35"/>
        <v>9.4109999999999978</v>
      </c>
      <c r="N157" s="41">
        <f t="shared" ca="1" si="36"/>
        <v>0.60138279545692153</v>
      </c>
      <c r="O157" s="69">
        <f t="shared" ca="1" si="38"/>
        <v>5.6596134880450872</v>
      </c>
      <c r="P157" s="69">
        <f t="shared" ca="1" si="39"/>
        <v>32.324113488045086</v>
      </c>
      <c r="R157" s="69">
        <v>31.743159558354627</v>
      </c>
      <c r="S157" s="69">
        <v>28.60567445592487</v>
      </c>
      <c r="T157" s="69">
        <f t="shared" si="37"/>
        <v>33.761165985720503</v>
      </c>
      <c r="U157" s="69">
        <f t="shared" si="41"/>
        <v>31.37</v>
      </c>
      <c r="V157" s="33" t="b">
        <f t="shared" si="28"/>
        <v>1</v>
      </c>
    </row>
    <row r="158" spans="1:22" ht="16.5" x14ac:dyDescent="0.25">
      <c r="A158" s="4">
        <f t="shared" si="40"/>
        <v>147</v>
      </c>
      <c r="B158" s="9" t="s">
        <v>141</v>
      </c>
      <c r="C158" s="19" t="s">
        <v>96</v>
      </c>
      <c r="D158" s="7">
        <v>378.17</v>
      </c>
      <c r="E158" s="18">
        <v>1</v>
      </c>
      <c r="F158" s="8">
        <f t="shared" si="29"/>
        <v>378.17</v>
      </c>
      <c r="G158" s="18">
        <v>6.5</v>
      </c>
      <c r="H158" s="8">
        <f t="shared" si="30"/>
        <v>2458.11</v>
      </c>
      <c r="I158" s="8">
        <f t="shared" si="31"/>
        <v>7.5</v>
      </c>
      <c r="J158" s="8">
        <f t="shared" si="32"/>
        <v>2836.28</v>
      </c>
      <c r="K158" s="69">
        <f t="shared" si="33"/>
        <v>321.44450000000001</v>
      </c>
      <c r="L158" s="70">
        <f t="shared" si="34"/>
        <v>434.89549999999997</v>
      </c>
      <c r="M158" s="69">
        <f t="shared" si="35"/>
        <v>113.45099999999996</v>
      </c>
      <c r="N158" s="41">
        <f t="shared" ca="1" si="36"/>
        <v>0.6168812303489507</v>
      </c>
      <c r="O158" s="69">
        <f t="shared" ca="1" si="38"/>
        <v>69.985792464318791</v>
      </c>
      <c r="P158" s="69">
        <f t="shared" ca="1" si="39"/>
        <v>391.43029246431877</v>
      </c>
      <c r="R158" s="69">
        <v>324.67184207574854</v>
      </c>
      <c r="S158" s="69">
        <v>391.99152112443988</v>
      </c>
      <c r="T158" s="69">
        <f t="shared" si="37"/>
        <v>417.84663679981151</v>
      </c>
      <c r="U158" s="69">
        <f t="shared" si="41"/>
        <v>378.17</v>
      </c>
      <c r="V158" s="33" t="b">
        <f t="shared" si="28"/>
        <v>1</v>
      </c>
    </row>
    <row r="159" spans="1:22" ht="16.5" x14ac:dyDescent="0.25">
      <c r="A159" s="4">
        <f t="shared" si="40"/>
        <v>148</v>
      </c>
      <c r="B159" s="9" t="s">
        <v>142</v>
      </c>
      <c r="C159" s="19" t="s">
        <v>96</v>
      </c>
      <c r="D159" s="7">
        <v>400.58</v>
      </c>
      <c r="E159" s="18">
        <v>18</v>
      </c>
      <c r="F159" s="8">
        <f t="shared" si="29"/>
        <v>7210.44</v>
      </c>
      <c r="G159" s="18"/>
      <c r="H159" s="8">
        <f t="shared" si="30"/>
        <v>0</v>
      </c>
      <c r="I159" s="8">
        <f t="shared" si="31"/>
        <v>18</v>
      </c>
      <c r="J159" s="8">
        <f t="shared" si="32"/>
        <v>7210.44</v>
      </c>
      <c r="K159" s="69">
        <f t="shared" si="33"/>
        <v>340.49299999999999</v>
      </c>
      <c r="L159" s="70">
        <f t="shared" si="34"/>
        <v>460.66699999999997</v>
      </c>
      <c r="M159" s="69">
        <f t="shared" si="35"/>
        <v>120.17399999999998</v>
      </c>
      <c r="N159" s="41">
        <f t="shared" ca="1" si="36"/>
        <v>0.34323663771381752</v>
      </c>
      <c r="O159" s="69">
        <f t="shared" ca="1" si="38"/>
        <v>41.2481197006203</v>
      </c>
      <c r="P159" s="69">
        <f t="shared" ca="1" si="39"/>
        <v>381.74111970062029</v>
      </c>
      <c r="R159" s="69">
        <v>345.91663680799093</v>
      </c>
      <c r="S159" s="69">
        <v>443.88988834050673</v>
      </c>
      <c r="T159" s="69">
        <f t="shared" si="37"/>
        <v>411.93347485150235</v>
      </c>
      <c r="U159" s="69">
        <f t="shared" si="41"/>
        <v>400.58</v>
      </c>
      <c r="V159" s="33" t="b">
        <f t="shared" si="28"/>
        <v>1</v>
      </c>
    </row>
    <row r="160" spans="1:22" ht="16.5" x14ac:dyDescent="0.25">
      <c r="A160" s="4">
        <f t="shared" si="40"/>
        <v>149</v>
      </c>
      <c r="B160" s="9" t="s">
        <v>143</v>
      </c>
      <c r="C160" s="19" t="s">
        <v>96</v>
      </c>
      <c r="D160" s="7">
        <v>414.02</v>
      </c>
      <c r="E160" s="18">
        <v>54</v>
      </c>
      <c r="F160" s="8">
        <f t="shared" si="29"/>
        <v>22357.08</v>
      </c>
      <c r="G160" s="18"/>
      <c r="H160" s="8">
        <f t="shared" si="30"/>
        <v>0</v>
      </c>
      <c r="I160" s="8">
        <f t="shared" si="31"/>
        <v>54</v>
      </c>
      <c r="J160" s="8">
        <f t="shared" si="32"/>
        <v>22357.08</v>
      </c>
      <c r="K160" s="69">
        <f t="shared" si="33"/>
        <v>351.91699999999997</v>
      </c>
      <c r="L160" s="70">
        <f t="shared" si="34"/>
        <v>476.12299999999993</v>
      </c>
      <c r="M160" s="69">
        <f t="shared" si="35"/>
        <v>124.20599999999996</v>
      </c>
      <c r="N160" s="41">
        <f t="shared" ca="1" si="36"/>
        <v>0.97777404466846074</v>
      </c>
      <c r="O160" s="69">
        <f t="shared" ca="1" si="38"/>
        <v>121.44540299209079</v>
      </c>
      <c r="P160" s="69">
        <f t="shared" ca="1" si="39"/>
        <v>473.36240299209078</v>
      </c>
      <c r="R160" s="69">
        <v>439.61603016346959</v>
      </c>
      <c r="S160" s="69">
        <v>441.03550519718988</v>
      </c>
      <c r="T160" s="69">
        <f t="shared" si="37"/>
        <v>361.40846463934054</v>
      </c>
      <c r="U160" s="69">
        <f t="shared" si="41"/>
        <v>414.02</v>
      </c>
      <c r="V160" s="33" t="b">
        <f t="shared" si="28"/>
        <v>1</v>
      </c>
    </row>
    <row r="161" spans="1:22" ht="16.5" x14ac:dyDescent="0.25">
      <c r="A161" s="4">
        <f t="shared" si="40"/>
        <v>150</v>
      </c>
      <c r="B161" s="9" t="s">
        <v>144</v>
      </c>
      <c r="C161" s="19" t="s">
        <v>96</v>
      </c>
      <c r="D161" s="7">
        <v>433.77</v>
      </c>
      <c r="E161" s="18"/>
      <c r="F161" s="8">
        <f t="shared" si="29"/>
        <v>0</v>
      </c>
      <c r="G161" s="18">
        <v>19.5</v>
      </c>
      <c r="H161" s="8">
        <f t="shared" si="30"/>
        <v>8458.52</v>
      </c>
      <c r="I161" s="8">
        <f t="shared" si="31"/>
        <v>19.5</v>
      </c>
      <c r="J161" s="8">
        <f t="shared" si="32"/>
        <v>8458.52</v>
      </c>
      <c r="K161" s="69">
        <f t="shared" si="33"/>
        <v>368.7045</v>
      </c>
      <c r="L161" s="70">
        <f t="shared" si="34"/>
        <v>498.83549999999997</v>
      </c>
      <c r="M161" s="69">
        <f t="shared" si="35"/>
        <v>130.13099999999997</v>
      </c>
      <c r="N161" s="41">
        <f t="shared" ca="1" si="36"/>
        <v>0.40288940760462633</v>
      </c>
      <c r="O161" s="69">
        <f t="shared" ca="1" si="38"/>
        <v>52.428401500997616</v>
      </c>
      <c r="P161" s="69">
        <f t="shared" ca="1" si="39"/>
        <v>421.1329015009976</v>
      </c>
      <c r="R161" s="69">
        <v>403.93553023754578</v>
      </c>
      <c r="S161" s="69">
        <v>423.78952174211787</v>
      </c>
      <c r="T161" s="69">
        <f t="shared" si="37"/>
        <v>473.5849480203363</v>
      </c>
      <c r="U161" s="69">
        <f t="shared" si="41"/>
        <v>433.77</v>
      </c>
      <c r="V161" s="33" t="b">
        <f t="shared" si="28"/>
        <v>1</v>
      </c>
    </row>
    <row r="162" spans="1:22" ht="16.5" x14ac:dyDescent="0.25">
      <c r="A162" s="4">
        <f t="shared" si="40"/>
        <v>151</v>
      </c>
      <c r="B162" s="9" t="s">
        <v>145</v>
      </c>
      <c r="C162" s="19" t="s">
        <v>96</v>
      </c>
      <c r="D162" s="7">
        <v>399.66</v>
      </c>
      <c r="E162" s="18">
        <v>6</v>
      </c>
      <c r="F162" s="8">
        <f t="shared" si="29"/>
        <v>2397.96</v>
      </c>
      <c r="G162" s="18"/>
      <c r="H162" s="8">
        <f t="shared" si="30"/>
        <v>0</v>
      </c>
      <c r="I162" s="8">
        <f t="shared" si="31"/>
        <v>6</v>
      </c>
      <c r="J162" s="8">
        <f t="shared" si="32"/>
        <v>2397.96</v>
      </c>
      <c r="K162" s="69">
        <f t="shared" si="33"/>
        <v>339.71100000000001</v>
      </c>
      <c r="L162" s="70">
        <f t="shared" si="34"/>
        <v>459.60899999999998</v>
      </c>
      <c r="M162" s="69">
        <f t="shared" si="35"/>
        <v>119.89799999999997</v>
      </c>
      <c r="N162" s="41">
        <f t="shared" ca="1" si="36"/>
        <v>0.49999572880050669</v>
      </c>
      <c r="O162" s="69">
        <f t="shared" ca="1" si="38"/>
        <v>59.948487891723133</v>
      </c>
      <c r="P162" s="69">
        <f t="shared" ca="1" si="39"/>
        <v>399.65948789172313</v>
      </c>
      <c r="R162" s="69">
        <v>390.89583277300926</v>
      </c>
      <c r="S162" s="69">
        <v>413.82635822249478</v>
      </c>
      <c r="T162" s="69">
        <f t="shared" si="37"/>
        <v>394.25780900449598</v>
      </c>
      <c r="U162" s="69">
        <f t="shared" si="41"/>
        <v>399.66</v>
      </c>
      <c r="V162" s="33" t="b">
        <f t="shared" si="28"/>
        <v>1</v>
      </c>
    </row>
    <row r="163" spans="1:22" ht="32.1" customHeight="1" x14ac:dyDescent="0.25">
      <c r="A163" s="4">
        <f t="shared" si="40"/>
        <v>152</v>
      </c>
      <c r="B163" s="22" t="s">
        <v>189</v>
      </c>
      <c r="C163" s="6" t="s">
        <v>11</v>
      </c>
      <c r="D163" s="7">
        <v>21.88</v>
      </c>
      <c r="E163" s="80">
        <v>35</v>
      </c>
      <c r="F163" s="8">
        <f t="shared" si="29"/>
        <v>765.8</v>
      </c>
      <c r="G163" s="80">
        <v>3</v>
      </c>
      <c r="H163" s="8">
        <f t="shared" si="30"/>
        <v>65.64</v>
      </c>
      <c r="I163" s="8">
        <f t="shared" si="31"/>
        <v>38</v>
      </c>
      <c r="J163" s="8">
        <f t="shared" si="32"/>
        <v>831.44</v>
      </c>
      <c r="K163" s="69">
        <f t="shared" si="33"/>
        <v>18.597999999999999</v>
      </c>
      <c r="L163" s="70">
        <f t="shared" si="34"/>
        <v>25.161999999999995</v>
      </c>
      <c r="M163" s="69">
        <f t="shared" si="35"/>
        <v>6.5639999999999965</v>
      </c>
      <c r="N163" s="41">
        <f t="shared" ca="1" si="36"/>
        <v>0.17377312072816586</v>
      </c>
      <c r="O163" s="69">
        <f t="shared" ca="1" si="38"/>
        <v>1.1406467644596801</v>
      </c>
      <c r="P163" s="69">
        <f t="shared" ca="1" si="39"/>
        <v>19.738646764459681</v>
      </c>
      <c r="R163" s="69">
        <v>21.374811540160131</v>
      </c>
      <c r="S163" s="69">
        <v>22.476653832206512</v>
      </c>
      <c r="T163" s="69">
        <f t="shared" si="37"/>
        <v>21.788534627633357</v>
      </c>
      <c r="U163" s="69">
        <f t="shared" si="41"/>
        <v>21.88</v>
      </c>
      <c r="V163" s="33" t="b">
        <f t="shared" si="28"/>
        <v>1</v>
      </c>
    </row>
    <row r="164" spans="1:22" ht="16.5" x14ac:dyDescent="0.25">
      <c r="A164" s="4">
        <f t="shared" si="40"/>
        <v>153</v>
      </c>
      <c r="B164" s="22" t="s">
        <v>190</v>
      </c>
      <c r="C164" s="6" t="s">
        <v>11</v>
      </c>
      <c r="D164" s="7">
        <v>36.36</v>
      </c>
      <c r="E164" s="80">
        <v>1</v>
      </c>
      <c r="F164" s="8">
        <f t="shared" si="29"/>
        <v>36.36</v>
      </c>
      <c r="G164" s="80">
        <v>3</v>
      </c>
      <c r="H164" s="8">
        <f t="shared" si="30"/>
        <v>109.08</v>
      </c>
      <c r="I164" s="8">
        <f t="shared" si="31"/>
        <v>4</v>
      </c>
      <c r="J164" s="8">
        <f t="shared" si="32"/>
        <v>145.44</v>
      </c>
      <c r="K164" s="69">
        <f t="shared" si="33"/>
        <v>30.905999999999999</v>
      </c>
      <c r="L164" s="70">
        <f t="shared" si="34"/>
        <v>41.813999999999993</v>
      </c>
      <c r="M164" s="69">
        <f t="shared" si="35"/>
        <v>10.907999999999994</v>
      </c>
      <c r="N164" s="41">
        <f t="shared" ca="1" si="36"/>
        <v>0.11589971168145674</v>
      </c>
      <c r="O164" s="69">
        <f t="shared" ca="1" si="38"/>
        <v>1.2642340550213294</v>
      </c>
      <c r="P164" s="69">
        <f t="shared" ca="1" si="39"/>
        <v>32.170234055021325</v>
      </c>
      <c r="R164" s="69">
        <v>33.284107500390313</v>
      </c>
      <c r="S164" s="69">
        <v>40.463424854173624</v>
      </c>
      <c r="T164" s="69">
        <f t="shared" si="37"/>
        <v>35.332467645436068</v>
      </c>
      <c r="U164" s="69">
        <f t="shared" si="41"/>
        <v>36.36</v>
      </c>
      <c r="V164" s="33" t="b">
        <f t="shared" si="28"/>
        <v>1</v>
      </c>
    </row>
    <row r="165" spans="1:22" ht="16.5" x14ac:dyDescent="0.25">
      <c r="A165" s="4">
        <f t="shared" si="40"/>
        <v>154</v>
      </c>
      <c r="B165" s="22" t="s">
        <v>146</v>
      </c>
      <c r="C165" s="6" t="s">
        <v>11</v>
      </c>
      <c r="D165" s="7">
        <v>45.45</v>
      </c>
      <c r="E165" s="80">
        <v>2</v>
      </c>
      <c r="F165" s="8">
        <f t="shared" si="29"/>
        <v>90.9</v>
      </c>
      <c r="G165" s="80">
        <v>2</v>
      </c>
      <c r="H165" s="8">
        <f t="shared" si="30"/>
        <v>90.9</v>
      </c>
      <c r="I165" s="8">
        <f t="shared" si="31"/>
        <v>4</v>
      </c>
      <c r="J165" s="8">
        <f t="shared" si="32"/>
        <v>181.8</v>
      </c>
      <c r="K165" s="69">
        <f t="shared" si="33"/>
        <v>38.6325</v>
      </c>
      <c r="L165" s="70">
        <f t="shared" si="34"/>
        <v>52.267499999999998</v>
      </c>
      <c r="M165" s="69">
        <f t="shared" si="35"/>
        <v>13.634999999999998</v>
      </c>
      <c r="N165" s="41">
        <f t="shared" ca="1" si="36"/>
        <v>0.95030574027992265</v>
      </c>
      <c r="O165" s="69">
        <f t="shared" ca="1" si="38"/>
        <v>12.957418768716744</v>
      </c>
      <c r="P165" s="69">
        <f t="shared" ca="1" si="39"/>
        <v>51.589918768716743</v>
      </c>
      <c r="R165" s="69">
        <v>49.136157610457808</v>
      </c>
      <c r="S165" s="69">
        <v>41.392187845518187</v>
      </c>
      <c r="T165" s="69">
        <f t="shared" si="37"/>
        <v>45.821654544024021</v>
      </c>
      <c r="U165" s="69">
        <f t="shared" si="41"/>
        <v>45.45</v>
      </c>
      <c r="V165" s="33" t="b">
        <f t="shared" si="28"/>
        <v>1</v>
      </c>
    </row>
    <row r="166" spans="1:22" ht="16.5" x14ac:dyDescent="0.25">
      <c r="A166" s="4">
        <f t="shared" si="40"/>
        <v>155</v>
      </c>
      <c r="B166" s="9" t="s">
        <v>147</v>
      </c>
      <c r="C166" s="6" t="s">
        <v>11</v>
      </c>
      <c r="D166" s="7">
        <v>17.16</v>
      </c>
      <c r="E166" s="80">
        <v>13</v>
      </c>
      <c r="F166" s="8">
        <f t="shared" si="29"/>
        <v>223.08</v>
      </c>
      <c r="G166" s="80"/>
      <c r="H166" s="8">
        <f t="shared" si="30"/>
        <v>0</v>
      </c>
      <c r="I166" s="8">
        <f t="shared" si="31"/>
        <v>13</v>
      </c>
      <c r="J166" s="8">
        <f t="shared" si="32"/>
        <v>223.08</v>
      </c>
      <c r="K166" s="69">
        <f t="shared" si="33"/>
        <v>14.586</v>
      </c>
      <c r="L166" s="70">
        <f t="shared" si="34"/>
        <v>19.733999999999998</v>
      </c>
      <c r="M166" s="69">
        <f t="shared" si="35"/>
        <v>5.1479999999999979</v>
      </c>
      <c r="N166" s="41">
        <f t="shared" ca="1" si="36"/>
        <v>0.11015612882901427</v>
      </c>
      <c r="O166" s="69">
        <f t="shared" ca="1" si="38"/>
        <v>0.56708375121176524</v>
      </c>
      <c r="P166" s="69">
        <f t="shared" ca="1" si="39"/>
        <v>15.153083751211765</v>
      </c>
      <c r="R166" s="69">
        <v>17.782502977982407</v>
      </c>
      <c r="S166" s="69">
        <v>15.324851866757696</v>
      </c>
      <c r="T166" s="69">
        <f t="shared" si="37"/>
        <v>18.372645155259903</v>
      </c>
      <c r="U166" s="69">
        <f t="shared" si="41"/>
        <v>17.16</v>
      </c>
      <c r="V166" s="33" t="b">
        <f t="shared" si="28"/>
        <v>1</v>
      </c>
    </row>
    <row r="167" spans="1:22" ht="32.1" customHeight="1" x14ac:dyDescent="0.25">
      <c r="A167" s="4">
        <f t="shared" si="40"/>
        <v>156</v>
      </c>
      <c r="B167" s="9" t="s">
        <v>148</v>
      </c>
      <c r="C167" s="6" t="s">
        <v>11</v>
      </c>
      <c r="D167" s="7">
        <v>76.23</v>
      </c>
      <c r="E167" s="80">
        <v>13</v>
      </c>
      <c r="F167" s="8">
        <f t="shared" si="29"/>
        <v>990.99</v>
      </c>
      <c r="G167" s="80"/>
      <c r="H167" s="8">
        <f t="shared" si="30"/>
        <v>0</v>
      </c>
      <c r="I167" s="8">
        <f t="shared" si="31"/>
        <v>13</v>
      </c>
      <c r="J167" s="8">
        <f t="shared" si="32"/>
        <v>990.99</v>
      </c>
      <c r="K167" s="69">
        <f t="shared" si="33"/>
        <v>64.795500000000004</v>
      </c>
      <c r="L167" s="70">
        <f t="shared" si="34"/>
        <v>87.664500000000004</v>
      </c>
      <c r="M167" s="69">
        <f t="shared" si="35"/>
        <v>22.869</v>
      </c>
      <c r="N167" s="41">
        <f t="shared" ca="1" si="36"/>
        <v>0.7626687423484485</v>
      </c>
      <c r="O167" s="69">
        <f t="shared" ca="1" si="38"/>
        <v>17.441471468766668</v>
      </c>
      <c r="P167" s="69">
        <f t="shared" ca="1" si="39"/>
        <v>82.236971468766669</v>
      </c>
      <c r="R167" s="69">
        <v>73.732006171939901</v>
      </c>
      <c r="S167" s="69">
        <v>79.072594929438125</v>
      </c>
      <c r="T167" s="69">
        <f t="shared" si="37"/>
        <v>75.885398898621972</v>
      </c>
      <c r="U167" s="69">
        <f t="shared" si="41"/>
        <v>76.23</v>
      </c>
      <c r="V167" s="33" t="b">
        <f t="shared" si="28"/>
        <v>1</v>
      </c>
    </row>
    <row r="168" spans="1:22" ht="45" customHeight="1" x14ac:dyDescent="0.25">
      <c r="A168" s="4">
        <f t="shared" si="40"/>
        <v>157</v>
      </c>
      <c r="B168" s="9" t="s">
        <v>149</v>
      </c>
      <c r="C168" s="6" t="s">
        <v>11</v>
      </c>
      <c r="D168" s="7">
        <v>19.53</v>
      </c>
      <c r="E168" s="80">
        <v>110</v>
      </c>
      <c r="F168" s="8">
        <f t="shared" si="29"/>
        <v>2148.3000000000002</v>
      </c>
      <c r="G168" s="80"/>
      <c r="H168" s="8">
        <f t="shared" si="30"/>
        <v>0</v>
      </c>
      <c r="I168" s="8">
        <f t="shared" si="31"/>
        <v>110</v>
      </c>
      <c r="J168" s="8">
        <f t="shared" si="32"/>
        <v>2148.3000000000002</v>
      </c>
      <c r="K168" s="69">
        <f t="shared" si="33"/>
        <v>16.6005</v>
      </c>
      <c r="L168" s="70">
        <f t="shared" si="34"/>
        <v>22.459499999999998</v>
      </c>
      <c r="M168" s="69">
        <f t="shared" si="35"/>
        <v>5.8589999999999982</v>
      </c>
      <c r="N168" s="41">
        <f t="shared" ca="1" si="36"/>
        <v>0.12187199675463056</v>
      </c>
      <c r="O168" s="69">
        <f t="shared" ca="1" si="38"/>
        <v>0.71404802898538022</v>
      </c>
      <c r="P168" s="69">
        <f t="shared" ca="1" si="39"/>
        <v>17.314548028985381</v>
      </c>
      <c r="R168" s="69">
        <v>17.248096540121047</v>
      </c>
      <c r="S168" s="69">
        <v>19.912864237407206</v>
      </c>
      <c r="T168" s="69">
        <f t="shared" si="37"/>
        <v>21.429039222471751</v>
      </c>
      <c r="U168" s="69">
        <f t="shared" si="41"/>
        <v>19.53</v>
      </c>
      <c r="V168" s="33" t="b">
        <f t="shared" si="28"/>
        <v>1</v>
      </c>
    </row>
    <row r="169" spans="1:22" ht="33" x14ac:dyDescent="0.25">
      <c r="A169" s="4">
        <f t="shared" si="40"/>
        <v>158</v>
      </c>
      <c r="B169" s="9" t="s">
        <v>192</v>
      </c>
      <c r="C169" s="6" t="s">
        <v>11</v>
      </c>
      <c r="D169" s="7">
        <v>29.02</v>
      </c>
      <c r="E169" s="80">
        <v>80</v>
      </c>
      <c r="F169" s="8">
        <f t="shared" si="29"/>
        <v>2321.6</v>
      </c>
      <c r="G169" s="80"/>
      <c r="H169" s="8">
        <f t="shared" si="30"/>
        <v>0</v>
      </c>
      <c r="I169" s="8">
        <f t="shared" si="31"/>
        <v>80</v>
      </c>
      <c r="J169" s="8">
        <f t="shared" si="32"/>
        <v>2321.6</v>
      </c>
      <c r="K169" s="69">
        <f t="shared" si="33"/>
        <v>24.666999999999998</v>
      </c>
      <c r="L169" s="70">
        <f t="shared" si="34"/>
        <v>33.372999999999998</v>
      </c>
      <c r="M169" s="69">
        <f t="shared" si="35"/>
        <v>8.7059999999999995</v>
      </c>
      <c r="N169" s="41">
        <f t="shared" ca="1" si="36"/>
        <v>0.41475408323571861</v>
      </c>
      <c r="O169" s="69">
        <f t="shared" ca="1" si="38"/>
        <v>3.6108490486501661</v>
      </c>
      <c r="P169" s="69">
        <f t="shared" ca="1" si="39"/>
        <v>28.277849048650165</v>
      </c>
      <c r="R169" s="69">
        <v>27.017574379817599</v>
      </c>
      <c r="S169" s="69">
        <v>33.251610353976425</v>
      </c>
      <c r="T169" s="69">
        <f t="shared" si="37"/>
        <v>26.790815266205975</v>
      </c>
      <c r="U169" s="69">
        <f t="shared" si="41"/>
        <v>29.02</v>
      </c>
      <c r="V169" s="33" t="b">
        <f t="shared" ref="V169:V175" si="42">EXACT(D169,U169)</f>
        <v>1</v>
      </c>
    </row>
    <row r="170" spans="1:22" ht="45" customHeight="1" x14ac:dyDescent="0.25">
      <c r="A170" s="4">
        <f t="shared" si="40"/>
        <v>159</v>
      </c>
      <c r="B170" s="23" t="s">
        <v>193</v>
      </c>
      <c r="C170" s="6" t="s">
        <v>11</v>
      </c>
      <c r="D170" s="7">
        <v>32.14</v>
      </c>
      <c r="E170" s="80">
        <v>9</v>
      </c>
      <c r="F170" s="8">
        <f t="shared" si="29"/>
        <v>289.26</v>
      </c>
      <c r="G170" s="80"/>
      <c r="H170" s="8">
        <f t="shared" si="30"/>
        <v>0</v>
      </c>
      <c r="I170" s="8">
        <f t="shared" si="31"/>
        <v>9</v>
      </c>
      <c r="J170" s="8">
        <f t="shared" si="32"/>
        <v>289.26</v>
      </c>
      <c r="K170" s="69">
        <f t="shared" si="33"/>
        <v>27.318999999999999</v>
      </c>
      <c r="L170" s="70">
        <f t="shared" si="34"/>
        <v>36.960999999999999</v>
      </c>
      <c r="M170" s="69">
        <f t="shared" si="35"/>
        <v>9.6419999999999995</v>
      </c>
      <c r="N170" s="41">
        <f t="shared" ca="1" si="36"/>
        <v>8.563506998198922E-2</v>
      </c>
      <c r="O170" s="69">
        <f t="shared" ca="1" si="38"/>
        <v>0.82569334476634004</v>
      </c>
      <c r="P170" s="69">
        <f t="shared" ca="1" si="39"/>
        <v>28.144693344766338</v>
      </c>
      <c r="R170" s="69">
        <v>33.473374988556024</v>
      </c>
      <c r="S170" s="69">
        <v>34.413557631008928</v>
      </c>
      <c r="T170" s="69">
        <f t="shared" si="37"/>
        <v>28.53306738043505</v>
      </c>
      <c r="U170" s="69">
        <f t="shared" si="41"/>
        <v>32.14</v>
      </c>
      <c r="V170" s="33" t="b">
        <f t="shared" si="42"/>
        <v>1</v>
      </c>
    </row>
    <row r="171" spans="1:22" ht="49.5" x14ac:dyDescent="0.25">
      <c r="A171" s="4">
        <f t="shared" si="40"/>
        <v>160</v>
      </c>
      <c r="B171" s="9" t="s">
        <v>194</v>
      </c>
      <c r="C171" s="6" t="s">
        <v>11</v>
      </c>
      <c r="D171" s="7">
        <v>17.16</v>
      </c>
      <c r="E171" s="80">
        <v>80</v>
      </c>
      <c r="F171" s="8">
        <f t="shared" si="29"/>
        <v>1372.8</v>
      </c>
      <c r="G171" s="80"/>
      <c r="H171" s="8">
        <f t="shared" si="30"/>
        <v>0</v>
      </c>
      <c r="I171" s="8">
        <f t="shared" si="31"/>
        <v>80</v>
      </c>
      <c r="J171" s="8">
        <f t="shared" si="32"/>
        <v>1372.8</v>
      </c>
      <c r="K171" s="69">
        <f t="shared" si="33"/>
        <v>14.586</v>
      </c>
      <c r="L171" s="70">
        <f t="shared" si="34"/>
        <v>19.733999999999998</v>
      </c>
      <c r="M171" s="69">
        <f t="shared" si="35"/>
        <v>5.1479999999999979</v>
      </c>
      <c r="N171" s="41">
        <f t="shared" ca="1" si="36"/>
        <v>0.47797652105935307</v>
      </c>
      <c r="O171" s="69">
        <f t="shared" ca="1" si="38"/>
        <v>2.4606231304135484</v>
      </c>
      <c r="P171" s="69">
        <f t="shared" ca="1" si="39"/>
        <v>17.04662313041355</v>
      </c>
      <c r="R171" s="69">
        <v>15.335264602435403</v>
      </c>
      <c r="S171" s="69">
        <v>14.754234388404335</v>
      </c>
      <c r="T171" s="69">
        <f t="shared" si="37"/>
        <v>21.390501009160268</v>
      </c>
      <c r="U171" s="69">
        <f t="shared" si="41"/>
        <v>17.16</v>
      </c>
      <c r="V171" s="33" t="b">
        <f t="shared" si="42"/>
        <v>1</v>
      </c>
    </row>
    <row r="172" spans="1:22" ht="16.5" x14ac:dyDescent="0.25">
      <c r="A172" s="4">
        <f t="shared" si="40"/>
        <v>161</v>
      </c>
      <c r="B172" s="9" t="s">
        <v>191</v>
      </c>
      <c r="C172" s="6" t="s">
        <v>11</v>
      </c>
      <c r="D172" s="7">
        <v>0.6</v>
      </c>
      <c r="E172" s="80">
        <v>80</v>
      </c>
      <c r="F172" s="8">
        <f t="shared" si="29"/>
        <v>48</v>
      </c>
      <c r="G172" s="80"/>
      <c r="H172" s="8">
        <f t="shared" si="30"/>
        <v>0</v>
      </c>
      <c r="I172" s="8">
        <f t="shared" si="31"/>
        <v>80</v>
      </c>
      <c r="J172" s="8">
        <f t="shared" si="32"/>
        <v>48</v>
      </c>
      <c r="K172" s="69">
        <f t="shared" si="33"/>
        <v>0.51</v>
      </c>
      <c r="L172" s="70">
        <f t="shared" si="34"/>
        <v>0.69</v>
      </c>
      <c r="M172" s="69">
        <f t="shared" si="35"/>
        <v>0.17999999999999994</v>
      </c>
      <c r="N172" s="41">
        <f t="shared" ca="1" si="36"/>
        <v>7.466859541969284E-2</v>
      </c>
      <c r="O172" s="69">
        <f t="shared" ca="1" si="38"/>
        <v>1.3440347175544707E-2</v>
      </c>
      <c r="P172" s="69">
        <f t="shared" ca="1" si="39"/>
        <v>0.52344034717554466</v>
      </c>
      <c r="R172" s="69">
        <v>0.57000653000853696</v>
      </c>
      <c r="S172" s="69">
        <v>0.60907158567798914</v>
      </c>
      <c r="T172" s="69">
        <f t="shared" si="37"/>
        <v>0.62092188431347384</v>
      </c>
      <c r="U172" s="69">
        <f t="shared" si="41"/>
        <v>0.6</v>
      </c>
      <c r="V172" s="33" t="b">
        <f t="shared" si="42"/>
        <v>1</v>
      </c>
    </row>
    <row r="173" spans="1:22" ht="16.5" x14ac:dyDescent="0.25">
      <c r="A173" s="4">
        <f t="shared" si="40"/>
        <v>162</v>
      </c>
      <c r="B173" s="9" t="s">
        <v>195</v>
      </c>
      <c r="C173" s="6" t="s">
        <v>11</v>
      </c>
      <c r="D173" s="7">
        <v>1.1000000000000001</v>
      </c>
      <c r="E173" s="80">
        <v>975</v>
      </c>
      <c r="F173" s="8">
        <f t="shared" ref="F173:F175" si="43">+ROUND(E173*$D173,2)</f>
        <v>1072.5</v>
      </c>
      <c r="G173" s="80">
        <v>100</v>
      </c>
      <c r="H173" s="8">
        <f t="shared" ref="H173:H175" si="44">+ROUND(G173*$D173,2)</f>
        <v>110</v>
      </c>
      <c r="I173" s="8">
        <f t="shared" ref="I173:I175" si="45">E173+G173</f>
        <v>1075</v>
      </c>
      <c r="J173" s="8">
        <f>+ROUND(I173*$D173,2)</f>
        <v>1182.5</v>
      </c>
      <c r="K173" s="69">
        <f>D173*0.85</f>
        <v>0.93500000000000005</v>
      </c>
      <c r="L173" s="70">
        <f>+D173*1.15</f>
        <v>1.2649999999999999</v>
      </c>
      <c r="M173" s="69">
        <f>L173-K173</f>
        <v>0.32999999999999985</v>
      </c>
      <c r="N173" s="41">
        <f ca="1">RAND()</f>
        <v>0.92416505358898615</v>
      </c>
      <c r="O173" s="69">
        <f t="shared" ca="1" si="38"/>
        <v>0.30497446768436531</v>
      </c>
      <c r="P173" s="69">
        <f t="shared" ca="1" si="39"/>
        <v>1.2399744676843654</v>
      </c>
      <c r="R173" s="69">
        <v>0.98943829641167103</v>
      </c>
      <c r="S173" s="69">
        <v>1.1123627973840773</v>
      </c>
      <c r="T173" s="69">
        <f t="shared" ref="T173:T175" si="46">D173*3-R173-S173</f>
        <v>1.198198906204252</v>
      </c>
      <c r="U173" s="69">
        <f t="shared" si="41"/>
        <v>1.1000000000000001</v>
      </c>
      <c r="V173" s="33" t="b">
        <f t="shared" si="42"/>
        <v>1</v>
      </c>
    </row>
    <row r="174" spans="1:22" ht="33" x14ac:dyDescent="0.25">
      <c r="A174" s="4">
        <f t="shared" si="40"/>
        <v>163</v>
      </c>
      <c r="B174" s="9" t="s">
        <v>150</v>
      </c>
      <c r="C174" s="6" t="s">
        <v>11</v>
      </c>
      <c r="D174" s="7">
        <v>7.23</v>
      </c>
      <c r="E174" s="80">
        <v>80</v>
      </c>
      <c r="F174" s="8">
        <f t="shared" si="43"/>
        <v>578.4</v>
      </c>
      <c r="G174" s="80"/>
      <c r="H174" s="8">
        <f t="shared" si="44"/>
        <v>0</v>
      </c>
      <c r="I174" s="8">
        <f t="shared" si="45"/>
        <v>80</v>
      </c>
      <c r="J174" s="8">
        <f>+ROUND(I174*$D174,2)</f>
        <v>578.4</v>
      </c>
      <c r="K174" s="69">
        <f>D174*0.85</f>
        <v>6.1455000000000002</v>
      </c>
      <c r="L174" s="70">
        <f>+D174*1.15</f>
        <v>8.3145000000000007</v>
      </c>
      <c r="M174" s="69">
        <f>L174-K174</f>
        <v>2.1690000000000005</v>
      </c>
      <c r="N174" s="41">
        <f ca="1">RAND()</f>
        <v>0.91991255791594284</v>
      </c>
      <c r="O174" s="69">
        <f ca="1">M174*N174</f>
        <v>1.9952903381196805</v>
      </c>
      <c r="P174" s="69">
        <f ca="1">K174+O174</f>
        <v>8.1407903381196807</v>
      </c>
      <c r="R174" s="69">
        <v>7.2781253160218409</v>
      </c>
      <c r="S174" s="69">
        <v>7.5712909934741379</v>
      </c>
      <c r="T174" s="69">
        <f t="shared" si="46"/>
        <v>6.8405836905040225</v>
      </c>
      <c r="U174" s="69">
        <f t="shared" si="41"/>
        <v>7.23</v>
      </c>
      <c r="V174" s="33" t="b">
        <f t="shared" si="42"/>
        <v>1</v>
      </c>
    </row>
    <row r="175" spans="1:22" ht="16.5" x14ac:dyDescent="0.25">
      <c r="A175" s="4">
        <f>A174+1</f>
        <v>164</v>
      </c>
      <c r="B175" s="9" t="s">
        <v>209</v>
      </c>
      <c r="C175" s="6" t="s">
        <v>11</v>
      </c>
      <c r="D175" s="7">
        <v>37.03</v>
      </c>
      <c r="E175" s="80">
        <v>80</v>
      </c>
      <c r="F175" s="8">
        <f t="shared" si="43"/>
        <v>2962.4</v>
      </c>
      <c r="G175" s="80"/>
      <c r="H175" s="8">
        <f t="shared" si="44"/>
        <v>0</v>
      </c>
      <c r="I175" s="8">
        <f t="shared" si="45"/>
        <v>80</v>
      </c>
      <c r="J175" s="8">
        <f>+ROUND(I175*$D175,2)</f>
        <v>2962.4</v>
      </c>
      <c r="K175" s="69">
        <f>D175*0.85</f>
        <v>31.4755</v>
      </c>
      <c r="L175" s="70">
        <f>+D175*1.15</f>
        <v>42.584499999999998</v>
      </c>
      <c r="M175" s="69">
        <f>L175-K175</f>
        <v>11.108999999999998</v>
      </c>
      <c r="N175" s="41">
        <f ca="1">RAND()</f>
        <v>0.59361442918694363</v>
      </c>
      <c r="O175" s="69">
        <f ca="1">M175*N175</f>
        <v>6.5944626938377553</v>
      </c>
      <c r="P175" s="69">
        <f ca="1">K175+O175</f>
        <v>38.069962693837752</v>
      </c>
      <c r="R175" s="69">
        <v>37.451622740555429</v>
      </c>
      <c r="S175" s="69">
        <v>40.465649311319979</v>
      </c>
      <c r="T175" s="69">
        <f t="shared" si="46"/>
        <v>33.172727948124603</v>
      </c>
      <c r="U175" s="69">
        <f t="shared" si="41"/>
        <v>37.03</v>
      </c>
      <c r="V175" s="33" t="b">
        <f t="shared" si="42"/>
        <v>1</v>
      </c>
    </row>
    <row r="176" spans="1:22" ht="30" x14ac:dyDescent="0.25">
      <c r="A176" s="24" t="s">
        <v>94</v>
      </c>
      <c r="B176" s="62" t="s">
        <v>151</v>
      </c>
      <c r="C176" s="63"/>
      <c r="D176" s="57"/>
      <c r="E176" s="259">
        <f>SUM(F$109:F$175)</f>
        <v>84774.330000000016</v>
      </c>
      <c r="F176" s="260"/>
      <c r="G176" s="259">
        <f>SUM(H$109:H$175)</f>
        <v>25562.95</v>
      </c>
      <c r="H176" s="260"/>
      <c r="I176" s="259">
        <f>SUM(J$109:J$175)</f>
        <v>110337.28</v>
      </c>
      <c r="J176" s="260"/>
      <c r="L176" s="70"/>
      <c r="M176" s="69"/>
      <c r="O176" s="69"/>
      <c r="P176" s="69"/>
      <c r="R176" s="69"/>
      <c r="S176" s="69"/>
      <c r="U176" s="69"/>
    </row>
    <row r="177" spans="1:22" x14ac:dyDescent="0.25">
      <c r="U177" s="69"/>
    </row>
    <row r="178" spans="1:22" ht="30" x14ac:dyDescent="0.25">
      <c r="A178" s="16" t="s">
        <v>152</v>
      </c>
      <c r="B178" s="25" t="s">
        <v>153</v>
      </c>
      <c r="C178" s="64"/>
      <c r="D178" s="43"/>
      <c r="E178" s="43"/>
      <c r="F178" s="43"/>
      <c r="G178" s="43"/>
      <c r="H178" s="43"/>
      <c r="I178" s="43"/>
      <c r="J178" s="44"/>
      <c r="U178" s="69"/>
    </row>
    <row r="179" spans="1:22" ht="16.5" x14ac:dyDescent="0.25">
      <c r="A179" s="4">
        <f>A175+1</f>
        <v>165</v>
      </c>
      <c r="B179" s="9" t="s">
        <v>154</v>
      </c>
      <c r="C179" s="19" t="s">
        <v>11</v>
      </c>
      <c r="D179" s="7">
        <v>27.23</v>
      </c>
      <c r="E179" s="18">
        <v>314</v>
      </c>
      <c r="F179" s="8">
        <f>+ROUND(E179*$D179,2)</f>
        <v>8550.2199999999993</v>
      </c>
      <c r="G179" s="18">
        <v>98</v>
      </c>
      <c r="H179" s="8">
        <f>+ROUND(G179*$D179,2)</f>
        <v>2668.54</v>
      </c>
      <c r="I179" s="8">
        <f>E179+G179</f>
        <v>412</v>
      </c>
      <c r="J179" s="8">
        <f>+ROUND(I179*$D179,2)</f>
        <v>11218.76</v>
      </c>
      <c r="K179" s="69">
        <f>D179*0.85</f>
        <v>23.145499999999998</v>
      </c>
      <c r="L179" s="70">
        <f>+D179*1.15</f>
        <v>31.314499999999999</v>
      </c>
      <c r="M179" s="69">
        <f>L179-K179</f>
        <v>8.1690000000000005</v>
      </c>
      <c r="N179" s="41">
        <f t="shared" ref="N179:N182" ca="1" si="47">RAND()</f>
        <v>0.26908178048074449</v>
      </c>
      <c r="O179" s="69">
        <f t="shared" ref="O179:O180" ca="1" si="48">M179*N179</f>
        <v>2.198129064747202</v>
      </c>
      <c r="P179" s="69">
        <f t="shared" ref="P179:P180" ca="1" si="49">K179+O179</f>
        <v>25.343629064747201</v>
      </c>
      <c r="R179" s="69">
        <v>23.275053687958565</v>
      </c>
      <c r="S179" s="69">
        <v>29.420141104181127</v>
      </c>
      <c r="T179" s="69">
        <f t="shared" ref="T179:T180" si="50">D179*3-R179-S179</f>
        <v>28.99480520786031</v>
      </c>
      <c r="U179" s="69">
        <f t="shared" si="41"/>
        <v>27.23</v>
      </c>
      <c r="V179" s="33" t="b">
        <f>EXACT(D179,U179)</f>
        <v>1</v>
      </c>
    </row>
    <row r="180" spans="1:22" ht="16.5" x14ac:dyDescent="0.25">
      <c r="A180" s="4">
        <f>A179+1</f>
        <v>166</v>
      </c>
      <c r="B180" s="9" t="s">
        <v>155</v>
      </c>
      <c r="C180" s="19" t="s">
        <v>11</v>
      </c>
      <c r="D180" s="7">
        <v>37.22</v>
      </c>
      <c r="E180" s="18">
        <v>8</v>
      </c>
      <c r="F180" s="8">
        <f>+ROUND(E180*$D180,2)</f>
        <v>297.76</v>
      </c>
      <c r="G180" s="18">
        <v>2</v>
      </c>
      <c r="H180" s="8">
        <f>+ROUND(G180*$D180,2)</f>
        <v>74.44</v>
      </c>
      <c r="I180" s="8">
        <f>E180+G180</f>
        <v>10</v>
      </c>
      <c r="J180" s="8">
        <f>+ROUND(I180*$D180,2)</f>
        <v>372.2</v>
      </c>
      <c r="K180" s="69">
        <f>D180*0.85</f>
        <v>31.636999999999997</v>
      </c>
      <c r="L180" s="70">
        <f>+D180*1.15</f>
        <v>42.802999999999997</v>
      </c>
      <c r="M180" s="69">
        <f>L180-K180</f>
        <v>11.166</v>
      </c>
      <c r="N180" s="41">
        <f t="shared" ca="1" si="47"/>
        <v>0.43808431033678497</v>
      </c>
      <c r="O180" s="69">
        <f t="shared" ca="1" si="48"/>
        <v>4.8916494092205411</v>
      </c>
      <c r="P180" s="69">
        <f t="shared" ca="1" si="49"/>
        <v>36.528649409220534</v>
      </c>
      <c r="R180" s="69">
        <v>42.635509453839497</v>
      </c>
      <c r="S180" s="69">
        <v>37.379040937376026</v>
      </c>
      <c r="T180" s="69">
        <f t="shared" si="50"/>
        <v>31.645449608784482</v>
      </c>
      <c r="U180" s="69">
        <f t="shared" si="41"/>
        <v>37.22</v>
      </c>
      <c r="V180" s="33" t="b">
        <f>EXACT(D180,U180)</f>
        <v>1</v>
      </c>
    </row>
    <row r="181" spans="1:22" ht="33" x14ac:dyDescent="0.25">
      <c r="A181" s="4">
        <f>A180+1</f>
        <v>167</v>
      </c>
      <c r="B181" s="26" t="s">
        <v>156</v>
      </c>
      <c r="C181" s="27" t="s">
        <v>11</v>
      </c>
      <c r="D181" s="45"/>
      <c r="E181" s="272">
        <v>3753.41</v>
      </c>
      <c r="F181" s="273"/>
      <c r="G181" s="272">
        <v>1058.6600000000001</v>
      </c>
      <c r="H181" s="273"/>
      <c r="I181" s="272">
        <f>+IF((I106-SUM(J32:J35))&lt;=30000,0.05*(I106-SUM(J32:J35)),IF(AND((I106-SUM(J32:J35))&gt;30000,(I106-SUM(J32:J35))&lt;=50000),0.03*(I106-SUM(J32:J35)),IF((I106-SUM(J32:J35))&gt;50000,0.015*(I106-SUM(J32:J35)),0)))</f>
        <v>4812.0691500000003</v>
      </c>
      <c r="J181" s="273"/>
      <c r="K181" s="69">
        <f>I181*0.85</f>
        <v>4090.2587775000002</v>
      </c>
      <c r="L181" s="70">
        <f>I181*1.15</f>
        <v>5533.8795224999994</v>
      </c>
      <c r="M181" s="69">
        <f>L181-K181</f>
        <v>1443.6207449999993</v>
      </c>
      <c r="N181" s="41">
        <f t="shared" ca="1" si="47"/>
        <v>0.62464751556295894</v>
      </c>
      <c r="O181" s="69">
        <f t="shared" ref="O181:O182" ca="1" si="51">M181*N181</f>
        <v>901.75411177939748</v>
      </c>
      <c r="P181" s="69">
        <f t="shared" ref="P181:P182" ca="1" si="52">K181+O181</f>
        <v>4992.0128892793973</v>
      </c>
      <c r="R181" s="69">
        <v>4600.5270879143218</v>
      </c>
      <c r="S181" s="69">
        <v>5299.3576729485776</v>
      </c>
      <c r="T181" s="69">
        <f>I181*3-R181-S181</f>
        <v>4536.3226891371032</v>
      </c>
      <c r="U181" s="69">
        <f t="shared" ref="U181" si="53">ROUND(AVERAGE(R181:T181),2)</f>
        <v>4812.07</v>
      </c>
      <c r="V181" s="33" t="b">
        <f>EXACT(I181,U181)</f>
        <v>0</v>
      </c>
    </row>
    <row r="182" spans="1:22" ht="25.5" x14ac:dyDescent="0.25">
      <c r="A182" s="4">
        <f>A181+1</f>
        <v>168</v>
      </c>
      <c r="B182" s="26" t="s">
        <v>157</v>
      </c>
      <c r="C182" s="27" t="s">
        <v>11</v>
      </c>
      <c r="D182" s="45"/>
      <c r="E182" s="272">
        <v>2567.34</v>
      </c>
      <c r="F182" s="273"/>
      <c r="G182" s="272">
        <v>1001.18</v>
      </c>
      <c r="H182" s="273"/>
      <c r="I182" s="272">
        <f>E182+G182</f>
        <v>3568.52</v>
      </c>
      <c r="J182" s="273"/>
      <c r="K182" s="69">
        <f>I182*0.85</f>
        <v>3033.2419999999997</v>
      </c>
      <c r="L182" s="70">
        <f>I182*1.15</f>
        <v>4103.7979999999998</v>
      </c>
      <c r="M182" s="69">
        <f>L182-K182</f>
        <v>1070.556</v>
      </c>
      <c r="N182" s="41">
        <f t="shared" ca="1" si="47"/>
        <v>0.62203905474414312</v>
      </c>
      <c r="O182" s="69">
        <f t="shared" ca="1" si="51"/>
        <v>665.92764229067086</v>
      </c>
      <c r="P182" s="69">
        <f t="shared" ca="1" si="52"/>
        <v>3699.1696422906707</v>
      </c>
      <c r="R182" s="69">
        <v>3888.9258859074216</v>
      </c>
      <c r="S182" s="69">
        <v>3170.8286087005167</v>
      </c>
      <c r="T182" s="69">
        <f>I182*3-R182-S182</f>
        <v>3645.8055053920611</v>
      </c>
      <c r="U182" s="69">
        <f t="shared" ref="U182" si="54">ROUND(AVERAGE(R182:T182),2)</f>
        <v>3568.52</v>
      </c>
      <c r="V182" s="33" t="b">
        <f>EXACT(I182,U182)</f>
        <v>1</v>
      </c>
    </row>
    <row r="183" spans="1:22" ht="30" x14ac:dyDescent="0.25">
      <c r="A183" s="24" t="s">
        <v>152</v>
      </c>
      <c r="B183" s="62" t="s">
        <v>158</v>
      </c>
      <c r="C183" s="63"/>
      <c r="D183" s="28"/>
      <c r="E183" s="274">
        <f>F$179+F$180+E$181+E$182</f>
        <v>15168.73</v>
      </c>
      <c r="F183" s="275"/>
      <c r="G183" s="274">
        <f>H$179+H$180+G$181+G$182</f>
        <v>4802.8200000000006</v>
      </c>
      <c r="H183" s="275"/>
      <c r="I183" s="274">
        <f>J$179+J$180+I$181+I$182</f>
        <v>19971.549150000003</v>
      </c>
      <c r="J183" s="275"/>
    </row>
    <row r="184" spans="1:22" ht="25.5" x14ac:dyDescent="0.25">
      <c r="E184" s="46"/>
      <c r="F184" s="46"/>
      <c r="G184" s="46"/>
      <c r="H184" s="46"/>
      <c r="I184" s="46"/>
      <c r="J184" s="46"/>
      <c r="L184" s="41">
        <v>3753.4133333333334</v>
      </c>
      <c r="M184" s="41">
        <v>1058.6566666666668</v>
      </c>
    </row>
    <row r="185" spans="1:22" ht="30" x14ac:dyDescent="0.25">
      <c r="A185" s="24" t="s">
        <v>159</v>
      </c>
      <c r="B185" s="62" t="s">
        <v>160</v>
      </c>
      <c r="C185" s="63"/>
      <c r="D185" s="28"/>
      <c r="E185" s="274">
        <f>+E$106+E$176</f>
        <v>424169.11</v>
      </c>
      <c r="F185" s="275"/>
      <c r="G185" s="274">
        <f>+G$106+G$176</f>
        <v>116850.79</v>
      </c>
      <c r="H185" s="275"/>
      <c r="I185" s="274">
        <f>ROUND((I$106+I$176),2)</f>
        <v>541019.9</v>
      </c>
      <c r="J185" s="275"/>
      <c r="L185" s="41">
        <v>2567.3433333333337</v>
      </c>
      <c r="M185" s="41">
        <v>1001.1966666666667</v>
      </c>
    </row>
    <row r="186" spans="1:22" ht="30" x14ac:dyDescent="0.25">
      <c r="A186" s="24" t="s">
        <v>161</v>
      </c>
      <c r="B186" s="62" t="s">
        <v>162</v>
      </c>
      <c r="C186" s="63"/>
      <c r="D186" s="28"/>
      <c r="E186" s="274">
        <f>+E$183</f>
        <v>15168.73</v>
      </c>
      <c r="F186" s="275"/>
      <c r="G186" s="274">
        <f>+G$183</f>
        <v>4802.8200000000006</v>
      </c>
      <c r="H186" s="275"/>
      <c r="I186" s="274">
        <f>ROUND(I$183,2)</f>
        <v>19971.55</v>
      </c>
      <c r="J186" s="275"/>
    </row>
    <row r="187" spans="1:22" x14ac:dyDescent="0.25">
      <c r="A187" s="41"/>
    </row>
    <row r="188" spans="1:22" ht="30" x14ac:dyDescent="0.25">
      <c r="A188" s="39" t="s">
        <v>163</v>
      </c>
      <c r="B188" s="65" t="s">
        <v>164</v>
      </c>
      <c r="C188" s="66"/>
      <c r="D188" s="40"/>
      <c r="E188" s="279">
        <f>+E$186+E$185</f>
        <v>439337.83999999997</v>
      </c>
      <c r="F188" s="280"/>
      <c r="G188" s="279">
        <f>+G$186+G$185</f>
        <v>121653.61</v>
      </c>
      <c r="H188" s="280"/>
      <c r="I188" s="279">
        <f>ROUND((I$186+I$185),2)</f>
        <v>560991.44999999995</v>
      </c>
      <c r="J188" s="280"/>
      <c r="L188" s="41">
        <f>I188*1.12</f>
        <v>628310.424</v>
      </c>
    </row>
    <row r="189" spans="1:22" ht="30" x14ac:dyDescent="0.25">
      <c r="A189" s="24" t="s">
        <v>165</v>
      </c>
      <c r="B189" s="62" t="s">
        <v>166</v>
      </c>
      <c r="C189" s="63"/>
      <c r="D189" s="28"/>
      <c r="E189" s="276">
        <f>E$188*0.12</f>
        <v>52720.540799999995</v>
      </c>
      <c r="F189" s="277"/>
      <c r="G189" s="274">
        <f>G$188*0.12</f>
        <v>14598.433199999999</v>
      </c>
      <c r="H189" s="275"/>
      <c r="I189" s="274">
        <f>ROUND(I$188*0.12,2)</f>
        <v>67318.97</v>
      </c>
      <c r="J189" s="275"/>
    </row>
    <row r="190" spans="1:22" ht="30" x14ac:dyDescent="0.25">
      <c r="A190" s="24" t="s">
        <v>167</v>
      </c>
      <c r="B190" s="62" t="s">
        <v>168</v>
      </c>
      <c r="C190" s="63"/>
      <c r="D190" s="28"/>
      <c r="E190" s="276">
        <f>+(E$188+E$189)*0.12</f>
        <v>59047.005695999993</v>
      </c>
      <c r="F190" s="277"/>
      <c r="G190" s="274">
        <f>+(G$188+G$189)*0.12</f>
        <v>16350.245184000001</v>
      </c>
      <c r="H190" s="275"/>
      <c r="I190" s="274">
        <f>+(I$188+I$189)*0.12</f>
        <v>75397.25039999999</v>
      </c>
      <c r="J190" s="275"/>
    </row>
    <row r="191" spans="1:22" ht="25.5" x14ac:dyDescent="0.25">
      <c r="A191" s="41"/>
      <c r="E191" s="47"/>
      <c r="F191" s="47"/>
      <c r="G191" s="46"/>
      <c r="H191" s="46"/>
      <c r="I191" s="46"/>
      <c r="J191" s="46"/>
    </row>
    <row r="192" spans="1:22" ht="30" x14ac:dyDescent="0.25">
      <c r="A192" s="24" t="s">
        <v>169</v>
      </c>
      <c r="B192" s="62" t="s">
        <v>170</v>
      </c>
      <c r="C192" s="63"/>
      <c r="D192" s="28"/>
      <c r="E192" s="276">
        <f>+E$188+E$189+E$190</f>
        <v>551105.38649599999</v>
      </c>
      <c r="F192" s="278"/>
      <c r="G192" s="274">
        <f>+G$188+G$189+G$190</f>
        <v>152602.28838400001</v>
      </c>
      <c r="H192" s="281"/>
      <c r="I192" s="274">
        <f>+I$188+I$189+I$190</f>
        <v>703707.67039999994</v>
      </c>
      <c r="J192" s="281"/>
    </row>
    <row r="194" spans="1:10" ht="75.75" customHeight="1" x14ac:dyDescent="0.25">
      <c r="A194" s="257" t="s">
        <v>171</v>
      </c>
      <c r="B194" s="258"/>
      <c r="C194" s="258"/>
      <c r="D194" s="58"/>
      <c r="E194" s="259">
        <v>20</v>
      </c>
      <c r="F194" s="260"/>
      <c r="G194" s="259">
        <v>10</v>
      </c>
      <c r="H194" s="260"/>
      <c r="I194" s="263"/>
      <c r="J194" s="264"/>
    </row>
    <row r="195" spans="1:10" ht="96.75" customHeight="1" x14ac:dyDescent="0.25">
      <c r="A195" s="257" t="s">
        <v>172</v>
      </c>
      <c r="B195" s="258"/>
      <c r="C195" s="258"/>
      <c r="D195" s="58"/>
      <c r="E195" s="259">
        <v>0</v>
      </c>
      <c r="F195" s="260"/>
      <c r="G195" s="259">
        <v>5</v>
      </c>
      <c r="H195" s="260"/>
      <c r="I195" s="261"/>
      <c r="J195" s="262"/>
    </row>
    <row r="196" spans="1:10" ht="95.25" customHeight="1" x14ac:dyDescent="0.25">
      <c r="A196" s="257" t="s">
        <v>173</v>
      </c>
      <c r="B196" s="258"/>
      <c r="C196" s="258"/>
      <c r="D196" s="58"/>
      <c r="E196" s="259">
        <f>+ROUND((E$194/600+E$195/200),2)</f>
        <v>0.03</v>
      </c>
      <c r="F196" s="260"/>
      <c r="G196" s="259">
        <f>+ROUND((G$194/600+G$195/200),2)</f>
        <v>0.04</v>
      </c>
      <c r="H196" s="260"/>
      <c r="I196" s="261"/>
      <c r="J196" s="262"/>
    </row>
    <row r="197" spans="1:10" ht="69" customHeight="1" x14ac:dyDescent="0.25">
      <c r="E197" s="48"/>
      <c r="F197" s="48"/>
      <c r="G197" s="48"/>
      <c r="H197" s="48"/>
      <c r="I197" s="48"/>
      <c r="J197" s="48"/>
    </row>
    <row r="199" spans="1:10" x14ac:dyDescent="0.25">
      <c r="B199" s="49" t="s">
        <v>174</v>
      </c>
    </row>
    <row r="200" spans="1:10" ht="22.5" x14ac:dyDescent="0.25">
      <c r="B200" s="50" t="s">
        <v>175</v>
      </c>
    </row>
    <row r="201" spans="1:10" ht="22.5" x14ac:dyDescent="0.25">
      <c r="B201" s="51" t="s">
        <v>176</v>
      </c>
    </row>
    <row r="202" spans="1:10" ht="22.5" x14ac:dyDescent="0.25">
      <c r="B202" s="52" t="s">
        <v>177</v>
      </c>
    </row>
    <row r="203" spans="1:10" ht="22.5" x14ac:dyDescent="0.25">
      <c r="B203" s="50" t="s">
        <v>178</v>
      </c>
    </row>
    <row r="204" spans="1:10" x14ac:dyDescent="0.25">
      <c r="B204" s="50" t="s">
        <v>179</v>
      </c>
    </row>
    <row r="206" spans="1:10" x14ac:dyDescent="0.25">
      <c r="B206" s="53" t="s">
        <v>212</v>
      </c>
      <c r="C206" s="54"/>
      <c r="D206" s="54"/>
    </row>
    <row r="214" spans="5:5" x14ac:dyDescent="0.25">
      <c r="E214" s="55"/>
    </row>
    <row r="215" spans="5:5" x14ac:dyDescent="0.25">
      <c r="E215" s="55"/>
    </row>
  </sheetData>
  <mergeCells count="57">
    <mergeCell ref="A196:C196"/>
    <mergeCell ref="E196:F196"/>
    <mergeCell ref="G196:H196"/>
    <mergeCell ref="I196:J196"/>
    <mergeCell ref="A194:C194"/>
    <mergeCell ref="E194:F194"/>
    <mergeCell ref="G194:H194"/>
    <mergeCell ref="I194:J194"/>
    <mergeCell ref="A195:C195"/>
    <mergeCell ref="E195:F195"/>
    <mergeCell ref="G195:H195"/>
    <mergeCell ref="I195:J195"/>
    <mergeCell ref="E190:F190"/>
    <mergeCell ref="G190:H190"/>
    <mergeCell ref="I190:J190"/>
    <mergeCell ref="E192:F192"/>
    <mergeCell ref="G192:H192"/>
    <mergeCell ref="I192:J192"/>
    <mergeCell ref="E188:F188"/>
    <mergeCell ref="G188:H188"/>
    <mergeCell ref="I188:J188"/>
    <mergeCell ref="E189:F189"/>
    <mergeCell ref="G189:H189"/>
    <mergeCell ref="I189:J189"/>
    <mergeCell ref="E185:F185"/>
    <mergeCell ref="G185:H185"/>
    <mergeCell ref="I185:J185"/>
    <mergeCell ref="E186:F186"/>
    <mergeCell ref="G186:H186"/>
    <mergeCell ref="I186:J186"/>
    <mergeCell ref="E182:F182"/>
    <mergeCell ref="G182:H182"/>
    <mergeCell ref="I182:J182"/>
    <mergeCell ref="E183:F183"/>
    <mergeCell ref="G183:H183"/>
    <mergeCell ref="I183:J183"/>
    <mergeCell ref="E176:F176"/>
    <mergeCell ref="G176:H176"/>
    <mergeCell ref="I176:J176"/>
    <mergeCell ref="E181:F181"/>
    <mergeCell ref="G181:H181"/>
    <mergeCell ref="I181:J181"/>
    <mergeCell ref="B6:B7"/>
    <mergeCell ref="C6:C7"/>
    <mergeCell ref="E6:F6"/>
    <mergeCell ref="G6:H6"/>
    <mergeCell ref="I6:J6"/>
    <mergeCell ref="E106:F106"/>
    <mergeCell ref="G106:H106"/>
    <mergeCell ref="I106:J106"/>
    <mergeCell ref="I3:J3"/>
    <mergeCell ref="E4:F4"/>
    <mergeCell ref="G4:H4"/>
    <mergeCell ref="I4:J4"/>
    <mergeCell ref="E5:F5"/>
    <mergeCell ref="G5:H5"/>
    <mergeCell ref="I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208"/>
  <sheetViews>
    <sheetView showGridLines="0" topLeftCell="A67" workbookViewId="0">
      <selection activeCell="C67" sqref="C67"/>
    </sheetView>
  </sheetViews>
  <sheetFormatPr baseColWidth="10" defaultRowHeight="13.5" x14ac:dyDescent="0.25"/>
  <cols>
    <col min="1" max="1" width="11.42578125" style="136"/>
    <col min="2" max="2" width="6.85546875" style="136" customWidth="1"/>
    <col min="3" max="3" width="47" style="136" customWidth="1"/>
    <col min="4" max="4" width="10" style="136" customWidth="1"/>
    <col min="5" max="5" width="13.7109375" style="136" customWidth="1"/>
    <col min="6" max="6" width="10.42578125" style="136" customWidth="1"/>
    <col min="7" max="7" width="12.85546875" style="136" customWidth="1"/>
    <col min="8" max="16384" width="11.42578125" style="136"/>
  </cols>
  <sheetData>
    <row r="6" spans="2:7" ht="26.25" customHeight="1" x14ac:dyDescent="0.25">
      <c r="B6" s="390" t="s">
        <v>250</v>
      </c>
      <c r="C6" s="390"/>
      <c r="D6" s="390"/>
      <c r="E6" s="390"/>
      <c r="F6" s="390"/>
      <c r="G6" s="390"/>
    </row>
    <row r="8" spans="2:7" ht="16.5" x14ac:dyDescent="0.25">
      <c r="B8" s="391" t="s">
        <v>251</v>
      </c>
      <c r="C8" s="391"/>
      <c r="D8" s="391"/>
      <c r="E8" s="391"/>
      <c r="F8" s="391"/>
      <c r="G8" s="391"/>
    </row>
    <row r="10" spans="2:7" ht="51" customHeight="1" x14ac:dyDescent="0.25">
      <c r="B10" s="362" t="s">
        <v>2</v>
      </c>
      <c r="C10" s="362" t="s">
        <v>252</v>
      </c>
      <c r="D10" s="362" t="s">
        <v>4</v>
      </c>
      <c r="E10" s="362" t="s">
        <v>255</v>
      </c>
      <c r="F10" s="373" t="s">
        <v>253</v>
      </c>
      <c r="G10" s="374"/>
    </row>
    <row r="11" spans="2:7" x14ac:dyDescent="0.25">
      <c r="B11" s="363"/>
      <c r="C11" s="363"/>
      <c r="D11" s="363"/>
      <c r="E11" s="363"/>
      <c r="F11" s="177" t="s">
        <v>254</v>
      </c>
      <c r="G11" s="177" t="s">
        <v>256</v>
      </c>
    </row>
    <row r="12" spans="2:7" s="139" customFormat="1" ht="10.5" customHeight="1" x14ac:dyDescent="0.25">
      <c r="B12" s="137"/>
      <c r="C12" s="137"/>
      <c r="D12" s="138"/>
      <c r="E12" s="138"/>
      <c r="F12" s="138"/>
      <c r="G12" s="138"/>
    </row>
    <row r="13" spans="2:7" ht="20.25" customHeight="1" x14ac:dyDescent="0.25">
      <c r="B13" s="171" t="s">
        <v>8</v>
      </c>
      <c r="C13" s="171" t="s">
        <v>9</v>
      </c>
      <c r="D13" s="375"/>
      <c r="E13" s="376"/>
      <c r="F13" s="376"/>
      <c r="G13" s="377"/>
    </row>
    <row r="14" spans="2:7" ht="54" x14ac:dyDescent="0.25">
      <c r="B14" s="140">
        <v>1</v>
      </c>
      <c r="C14" s="141" t="s">
        <v>10</v>
      </c>
      <c r="D14" s="142" t="s">
        <v>11</v>
      </c>
      <c r="E14" s="164">
        <f>RESUMEN!P9</f>
        <v>7.96</v>
      </c>
      <c r="F14" s="165">
        <f>RESUMEN!F9</f>
        <v>50</v>
      </c>
      <c r="G14" s="164">
        <f>RESUMEN!R9</f>
        <v>398</v>
      </c>
    </row>
    <row r="15" spans="2:7" ht="27" x14ac:dyDescent="0.25">
      <c r="B15" s="140">
        <f>B14+1</f>
        <v>2</v>
      </c>
      <c r="C15" s="143" t="s">
        <v>12</v>
      </c>
      <c r="D15" s="142" t="s">
        <v>11</v>
      </c>
      <c r="E15" s="164">
        <f>RESUMEN!P10</f>
        <v>24.67</v>
      </c>
      <c r="F15" s="165">
        <f>RESUMEN!F10</f>
        <v>4</v>
      </c>
      <c r="G15" s="164">
        <f>RESUMEN!R10</f>
        <v>98.68</v>
      </c>
    </row>
    <row r="16" spans="2:7" x14ac:dyDescent="0.25">
      <c r="B16" s="140">
        <f t="shared" ref="B16:B79" si="0">B15+1</f>
        <v>3</v>
      </c>
      <c r="C16" s="143" t="s">
        <v>13</v>
      </c>
      <c r="D16" s="142" t="s">
        <v>11</v>
      </c>
      <c r="E16" s="164">
        <f>RESUMEN!P11</f>
        <v>4.82</v>
      </c>
      <c r="F16" s="165">
        <f>RESUMEN!F11</f>
        <v>50</v>
      </c>
      <c r="G16" s="164">
        <f>RESUMEN!R11</f>
        <v>241</v>
      </c>
    </row>
    <row r="17" spans="2:7" ht="27" x14ac:dyDescent="0.25">
      <c r="B17" s="140">
        <f t="shared" si="0"/>
        <v>4</v>
      </c>
      <c r="C17" s="143" t="s">
        <v>14</v>
      </c>
      <c r="D17" s="142" t="s">
        <v>11</v>
      </c>
      <c r="E17" s="164">
        <f>RESUMEN!P12</f>
        <v>9.82</v>
      </c>
      <c r="F17" s="165">
        <f>RESUMEN!F12</f>
        <v>50</v>
      </c>
      <c r="G17" s="164">
        <f>RESUMEN!R12</f>
        <v>491</v>
      </c>
    </row>
    <row r="18" spans="2:7" x14ac:dyDescent="0.25">
      <c r="B18" s="140">
        <f t="shared" si="0"/>
        <v>5</v>
      </c>
      <c r="C18" s="143" t="s">
        <v>15</v>
      </c>
      <c r="D18" s="142" t="s">
        <v>11</v>
      </c>
      <c r="E18" s="164">
        <f>RESUMEN!P13</f>
        <v>0.87</v>
      </c>
      <c r="F18" s="165">
        <f>RESUMEN!F13</f>
        <v>50</v>
      </c>
      <c r="G18" s="164">
        <f>RESUMEN!R13</f>
        <v>43.5</v>
      </c>
    </row>
    <row r="19" spans="2:7" ht="27" x14ac:dyDescent="0.25">
      <c r="B19" s="140">
        <f t="shared" si="0"/>
        <v>6</v>
      </c>
      <c r="C19" s="143" t="s">
        <v>16</v>
      </c>
      <c r="D19" s="142" t="s">
        <v>11</v>
      </c>
      <c r="E19" s="164">
        <f>RESUMEN!P14</f>
        <v>7.13</v>
      </c>
      <c r="F19" s="165">
        <f>RESUMEN!F14</f>
        <v>0</v>
      </c>
      <c r="G19" s="164">
        <f>RESUMEN!R14</f>
        <v>0</v>
      </c>
    </row>
    <row r="20" spans="2:7" ht="27" x14ac:dyDescent="0.25">
      <c r="B20" s="140">
        <f t="shared" si="0"/>
        <v>7</v>
      </c>
      <c r="C20" s="143" t="s">
        <v>17</v>
      </c>
      <c r="D20" s="142" t="s">
        <v>11</v>
      </c>
      <c r="E20" s="164">
        <f>RESUMEN!P15</f>
        <v>6.39</v>
      </c>
      <c r="F20" s="165">
        <f>RESUMEN!F15</f>
        <v>0</v>
      </c>
      <c r="G20" s="164">
        <f>RESUMEN!R15</f>
        <v>0</v>
      </c>
    </row>
    <row r="21" spans="2:7" ht="27" x14ac:dyDescent="0.25">
      <c r="B21" s="140">
        <f t="shared" si="0"/>
        <v>8</v>
      </c>
      <c r="C21" s="143" t="s">
        <v>18</v>
      </c>
      <c r="D21" s="142" t="s">
        <v>11</v>
      </c>
      <c r="E21" s="164">
        <f>RESUMEN!P16</f>
        <v>6.47</v>
      </c>
      <c r="F21" s="165">
        <f>RESUMEN!F16</f>
        <v>194</v>
      </c>
      <c r="G21" s="164">
        <f>RESUMEN!R16</f>
        <v>1255.18</v>
      </c>
    </row>
    <row r="22" spans="2:7" ht="27" x14ac:dyDescent="0.25">
      <c r="B22" s="140">
        <f t="shared" si="0"/>
        <v>9</v>
      </c>
      <c r="C22" s="143" t="s">
        <v>19</v>
      </c>
      <c r="D22" s="142" t="s">
        <v>11</v>
      </c>
      <c r="E22" s="164">
        <f>RESUMEN!P17</f>
        <v>6.83</v>
      </c>
      <c r="F22" s="165">
        <f>RESUMEN!F17</f>
        <v>0</v>
      </c>
      <c r="G22" s="164">
        <f>RESUMEN!R17</f>
        <v>0</v>
      </c>
    </row>
    <row r="23" spans="2:7" ht="27" x14ac:dyDescent="0.25">
      <c r="B23" s="140">
        <f t="shared" si="0"/>
        <v>10</v>
      </c>
      <c r="C23" s="143" t="s">
        <v>20</v>
      </c>
      <c r="D23" s="142" t="s">
        <v>11</v>
      </c>
      <c r="E23" s="164">
        <f>RESUMEN!P18</f>
        <v>7.71</v>
      </c>
      <c r="F23" s="165">
        <f>RESUMEN!F18</f>
        <v>55</v>
      </c>
      <c r="G23" s="164">
        <f>RESUMEN!R18</f>
        <v>424.05</v>
      </c>
    </row>
    <row r="24" spans="2:7" ht="27" x14ac:dyDescent="0.25">
      <c r="B24" s="140">
        <f t="shared" si="0"/>
        <v>11</v>
      </c>
      <c r="C24" s="144" t="s">
        <v>21</v>
      </c>
      <c r="D24" s="142" t="s">
        <v>11</v>
      </c>
      <c r="E24" s="164">
        <f>RESUMEN!P19</f>
        <v>2.42</v>
      </c>
      <c r="F24" s="165">
        <f>RESUMEN!F19</f>
        <v>120</v>
      </c>
      <c r="G24" s="164">
        <f>RESUMEN!R19</f>
        <v>290.39999999999998</v>
      </c>
    </row>
    <row r="25" spans="2:7" ht="27" x14ac:dyDescent="0.25">
      <c r="B25" s="140">
        <f t="shared" si="0"/>
        <v>12</v>
      </c>
      <c r="C25" s="143" t="s">
        <v>22</v>
      </c>
      <c r="D25" s="142" t="s">
        <v>11</v>
      </c>
      <c r="E25" s="164">
        <f>RESUMEN!P20</f>
        <v>48.95</v>
      </c>
      <c r="F25" s="165">
        <f>RESUMEN!F20</f>
        <v>0</v>
      </c>
      <c r="G25" s="164">
        <f>RESUMEN!R20</f>
        <v>0</v>
      </c>
    </row>
    <row r="26" spans="2:7" ht="27" x14ac:dyDescent="0.25">
      <c r="B26" s="140">
        <f t="shared" si="0"/>
        <v>13</v>
      </c>
      <c r="C26" s="143" t="s">
        <v>23</v>
      </c>
      <c r="D26" s="142" t="s">
        <v>11</v>
      </c>
      <c r="E26" s="164">
        <f>RESUMEN!P21</f>
        <v>69.38</v>
      </c>
      <c r="F26" s="165">
        <f>RESUMEN!F21</f>
        <v>180</v>
      </c>
      <c r="G26" s="164">
        <f>RESUMEN!R21</f>
        <v>12488.4</v>
      </c>
    </row>
    <row r="27" spans="2:7" ht="27" x14ac:dyDescent="0.25">
      <c r="B27" s="140">
        <f t="shared" si="0"/>
        <v>14</v>
      </c>
      <c r="C27" s="143" t="s">
        <v>24</v>
      </c>
      <c r="D27" s="142" t="s">
        <v>11</v>
      </c>
      <c r="E27" s="164">
        <f>RESUMEN!P22</f>
        <v>87.62</v>
      </c>
      <c r="F27" s="165">
        <f>RESUMEN!F22</f>
        <v>4</v>
      </c>
      <c r="G27" s="164">
        <f>RESUMEN!R22</f>
        <v>350.48</v>
      </c>
    </row>
    <row r="28" spans="2:7" ht="27" x14ac:dyDescent="0.25">
      <c r="B28" s="140">
        <f t="shared" si="0"/>
        <v>15</v>
      </c>
      <c r="C28" s="145" t="s">
        <v>25</v>
      </c>
      <c r="D28" s="142" t="s">
        <v>11</v>
      </c>
      <c r="E28" s="164">
        <f>RESUMEN!P23</f>
        <v>5.19</v>
      </c>
      <c r="F28" s="165">
        <f>RESUMEN!F23</f>
        <v>90</v>
      </c>
      <c r="G28" s="164">
        <f>RESUMEN!R23</f>
        <v>467.1</v>
      </c>
    </row>
    <row r="29" spans="2:7" ht="40.5" x14ac:dyDescent="0.25">
      <c r="B29" s="140">
        <f t="shared" si="0"/>
        <v>16</v>
      </c>
      <c r="C29" s="143" t="s">
        <v>26</v>
      </c>
      <c r="D29" s="142" t="s">
        <v>11</v>
      </c>
      <c r="E29" s="164">
        <f>RESUMEN!P24</f>
        <v>4.24</v>
      </c>
      <c r="F29" s="165">
        <f>RESUMEN!F24</f>
        <v>304</v>
      </c>
      <c r="G29" s="164">
        <f>RESUMEN!R24</f>
        <v>1288.96</v>
      </c>
    </row>
    <row r="30" spans="2:7" ht="27" x14ac:dyDescent="0.25">
      <c r="B30" s="140">
        <f t="shared" si="0"/>
        <v>17</v>
      </c>
      <c r="C30" s="145" t="s">
        <v>27</v>
      </c>
      <c r="D30" s="142" t="s">
        <v>11</v>
      </c>
      <c r="E30" s="164">
        <f>RESUMEN!P25</f>
        <v>13.84</v>
      </c>
      <c r="F30" s="165">
        <f>RESUMEN!F25</f>
        <v>83</v>
      </c>
      <c r="G30" s="164">
        <f>RESUMEN!R25</f>
        <v>1148.72</v>
      </c>
    </row>
    <row r="31" spans="2:7" ht="27" x14ac:dyDescent="0.25">
      <c r="B31" s="140">
        <f t="shared" si="0"/>
        <v>18</v>
      </c>
      <c r="C31" s="145" t="s">
        <v>28</v>
      </c>
      <c r="D31" s="142" t="s">
        <v>11</v>
      </c>
      <c r="E31" s="164">
        <f>RESUMEN!P26</f>
        <v>14.72</v>
      </c>
      <c r="F31" s="165">
        <f>RESUMEN!F26</f>
        <v>17</v>
      </c>
      <c r="G31" s="164">
        <f>RESUMEN!R26</f>
        <v>250.24</v>
      </c>
    </row>
    <row r="32" spans="2:7" ht="27" x14ac:dyDescent="0.25">
      <c r="B32" s="140">
        <f t="shared" si="0"/>
        <v>19</v>
      </c>
      <c r="C32" s="145" t="s">
        <v>29</v>
      </c>
      <c r="D32" s="142" t="s">
        <v>11</v>
      </c>
      <c r="E32" s="164">
        <f>RESUMEN!P27</f>
        <v>1.41</v>
      </c>
      <c r="F32" s="165">
        <f>RESUMEN!F27</f>
        <v>268</v>
      </c>
      <c r="G32" s="164">
        <f>RESUMEN!R27</f>
        <v>377.88</v>
      </c>
    </row>
    <row r="33" spans="2:7" ht="40.5" x14ac:dyDescent="0.25">
      <c r="B33" s="140">
        <f t="shared" si="0"/>
        <v>20</v>
      </c>
      <c r="C33" s="145" t="s">
        <v>30</v>
      </c>
      <c r="D33" s="142" t="s">
        <v>11</v>
      </c>
      <c r="E33" s="164">
        <f>RESUMEN!P28</f>
        <v>4.29</v>
      </c>
      <c r="F33" s="165">
        <f>RESUMEN!F28</f>
        <v>50</v>
      </c>
      <c r="G33" s="164">
        <f>RESUMEN!R28</f>
        <v>214.5</v>
      </c>
    </row>
    <row r="34" spans="2:7" ht="27" x14ac:dyDescent="0.25">
      <c r="B34" s="140">
        <f t="shared" si="0"/>
        <v>21</v>
      </c>
      <c r="C34" s="145" t="s">
        <v>31</v>
      </c>
      <c r="D34" s="142" t="s">
        <v>11</v>
      </c>
      <c r="E34" s="164">
        <f>RESUMEN!P29</f>
        <v>4.0999999999999996</v>
      </c>
      <c r="F34" s="165">
        <f>RESUMEN!F29</f>
        <v>83</v>
      </c>
      <c r="G34" s="164">
        <f>RESUMEN!R29</f>
        <v>340.29999999999995</v>
      </c>
    </row>
    <row r="35" spans="2:7" x14ac:dyDescent="0.25">
      <c r="B35" s="140">
        <f t="shared" si="0"/>
        <v>22</v>
      </c>
      <c r="C35" s="144" t="s">
        <v>32</v>
      </c>
      <c r="D35" s="142" t="s">
        <v>11</v>
      </c>
      <c r="E35" s="164">
        <f>RESUMEN!P30</f>
        <v>5.78</v>
      </c>
      <c r="F35" s="165">
        <f>RESUMEN!F30</f>
        <v>294</v>
      </c>
      <c r="G35" s="164">
        <f>RESUMEN!R30</f>
        <v>1699.3200000000002</v>
      </c>
    </row>
    <row r="36" spans="2:7" x14ac:dyDescent="0.25">
      <c r="B36" s="140">
        <f t="shared" si="0"/>
        <v>23</v>
      </c>
      <c r="C36" s="144" t="s">
        <v>33</v>
      </c>
      <c r="D36" s="142" t="s">
        <v>11</v>
      </c>
      <c r="E36" s="164">
        <f>RESUMEN!P31</f>
        <v>14.64</v>
      </c>
      <c r="F36" s="165">
        <f>RESUMEN!F31</f>
        <v>12</v>
      </c>
      <c r="G36" s="164">
        <f>RESUMEN!R31</f>
        <v>175.68</v>
      </c>
    </row>
    <row r="37" spans="2:7" x14ac:dyDescent="0.25">
      <c r="B37" s="140">
        <f t="shared" si="0"/>
        <v>24</v>
      </c>
      <c r="C37" s="145" t="s">
        <v>34</v>
      </c>
      <c r="D37" s="142" t="s">
        <v>11</v>
      </c>
      <c r="E37" s="164">
        <f>RESUMEN!P32</f>
        <v>181.41</v>
      </c>
      <c r="F37" s="165">
        <f>RESUMEN!F32</f>
        <v>1</v>
      </c>
      <c r="G37" s="164">
        <f>RESUMEN!R32</f>
        <v>181.41</v>
      </c>
    </row>
    <row r="38" spans="2:7" x14ac:dyDescent="0.25">
      <c r="B38" s="140">
        <f t="shared" si="0"/>
        <v>25</v>
      </c>
      <c r="C38" s="145" t="s">
        <v>35</v>
      </c>
      <c r="D38" s="142" t="s">
        <v>11</v>
      </c>
      <c r="E38" s="164">
        <f>RESUMEN!P33</f>
        <v>256.27</v>
      </c>
      <c r="F38" s="165">
        <f>RESUMEN!F33</f>
        <v>98</v>
      </c>
      <c r="G38" s="164">
        <f>RESUMEN!R33</f>
        <v>25114.46</v>
      </c>
    </row>
    <row r="39" spans="2:7" x14ac:dyDescent="0.25">
      <c r="B39" s="140">
        <f t="shared" si="0"/>
        <v>26</v>
      </c>
      <c r="C39" s="145" t="s">
        <v>36</v>
      </c>
      <c r="D39" s="142" t="s">
        <v>11</v>
      </c>
      <c r="E39" s="164">
        <f>RESUMEN!P34</f>
        <v>350.08</v>
      </c>
      <c r="F39" s="165">
        <f>RESUMEN!F34</f>
        <v>2</v>
      </c>
      <c r="G39" s="164">
        <f>RESUMEN!R34</f>
        <v>700.16</v>
      </c>
    </row>
    <row r="40" spans="2:7" x14ac:dyDescent="0.25">
      <c r="B40" s="140">
        <f t="shared" si="0"/>
        <v>27</v>
      </c>
      <c r="C40" s="145" t="s">
        <v>37</v>
      </c>
      <c r="D40" s="142" t="s">
        <v>11</v>
      </c>
      <c r="E40" s="164">
        <f>RESUMEN!P35</f>
        <v>868.83</v>
      </c>
      <c r="F40" s="165">
        <f>RESUMEN!F35</f>
        <v>0</v>
      </c>
      <c r="G40" s="164">
        <f>RESUMEN!R35</f>
        <v>0</v>
      </c>
    </row>
    <row r="41" spans="2:7" ht="27" x14ac:dyDescent="0.25">
      <c r="B41" s="140">
        <f t="shared" si="0"/>
        <v>28</v>
      </c>
      <c r="C41" s="144" t="s">
        <v>38</v>
      </c>
      <c r="D41" s="142" t="s">
        <v>11</v>
      </c>
      <c r="E41" s="164">
        <f>RESUMEN!P36</f>
        <v>1.45</v>
      </c>
      <c r="F41" s="165">
        <f>RESUMEN!F36</f>
        <v>53</v>
      </c>
      <c r="G41" s="164">
        <f>RESUMEN!R36</f>
        <v>76.849999999999994</v>
      </c>
    </row>
    <row r="42" spans="2:7" x14ac:dyDescent="0.25">
      <c r="B42" s="140">
        <f t="shared" si="0"/>
        <v>29</v>
      </c>
      <c r="C42" s="141" t="s">
        <v>39</v>
      </c>
      <c r="D42" s="142" t="s">
        <v>11</v>
      </c>
      <c r="E42" s="164">
        <f>RESUMEN!P37</f>
        <v>12.05</v>
      </c>
      <c r="F42" s="165">
        <f>RESUMEN!F37</f>
        <v>415</v>
      </c>
      <c r="G42" s="164">
        <f>RESUMEN!R37</f>
        <v>5000.75</v>
      </c>
    </row>
    <row r="43" spans="2:7" x14ac:dyDescent="0.25">
      <c r="B43" s="140">
        <f t="shared" si="0"/>
        <v>30</v>
      </c>
      <c r="C43" s="141" t="s">
        <v>40</v>
      </c>
      <c r="D43" s="142" t="s">
        <v>11</v>
      </c>
      <c r="E43" s="164">
        <f>RESUMEN!P38</f>
        <v>15.39</v>
      </c>
      <c r="F43" s="165">
        <f>RESUMEN!F38</f>
        <v>108</v>
      </c>
      <c r="G43" s="164">
        <f>RESUMEN!R38</f>
        <v>1662.1200000000001</v>
      </c>
    </row>
    <row r="44" spans="2:7" x14ac:dyDescent="0.25">
      <c r="B44" s="140">
        <f t="shared" si="0"/>
        <v>31</v>
      </c>
      <c r="C44" s="146" t="s">
        <v>41</v>
      </c>
      <c r="D44" s="142" t="s">
        <v>11</v>
      </c>
      <c r="E44" s="164">
        <f>RESUMEN!P39</f>
        <v>3.05</v>
      </c>
      <c r="F44" s="165">
        <f>RESUMEN!F39</f>
        <v>50</v>
      </c>
      <c r="G44" s="164">
        <f>RESUMEN!R39</f>
        <v>152.5</v>
      </c>
    </row>
    <row r="45" spans="2:7" x14ac:dyDescent="0.25">
      <c r="B45" s="140">
        <f t="shared" si="0"/>
        <v>32</v>
      </c>
      <c r="C45" s="146" t="s">
        <v>42</v>
      </c>
      <c r="D45" s="142" t="s">
        <v>11</v>
      </c>
      <c r="E45" s="164">
        <f>RESUMEN!P40</f>
        <v>0.81</v>
      </c>
      <c r="F45" s="165">
        <f>RESUMEN!F40</f>
        <v>120</v>
      </c>
      <c r="G45" s="164">
        <f>RESUMEN!R40</f>
        <v>97.2</v>
      </c>
    </row>
    <row r="46" spans="2:7" ht="27" x14ac:dyDescent="0.25">
      <c r="B46" s="140">
        <f t="shared" si="0"/>
        <v>33</v>
      </c>
      <c r="C46" s="147" t="s">
        <v>181</v>
      </c>
      <c r="D46" s="142" t="s">
        <v>11</v>
      </c>
      <c r="E46" s="164">
        <f>RESUMEN!P41</f>
        <v>6.73</v>
      </c>
      <c r="F46" s="165">
        <f>RESUMEN!F41</f>
        <v>3</v>
      </c>
      <c r="G46" s="164">
        <f>RESUMEN!R41</f>
        <v>20.190000000000001</v>
      </c>
    </row>
    <row r="47" spans="2:7" x14ac:dyDescent="0.25">
      <c r="B47" s="140">
        <f t="shared" si="0"/>
        <v>34</v>
      </c>
      <c r="C47" s="146" t="s">
        <v>43</v>
      </c>
      <c r="D47" s="142" t="s">
        <v>11</v>
      </c>
      <c r="E47" s="164">
        <f>RESUMEN!P42</f>
        <v>1.75</v>
      </c>
      <c r="F47" s="165">
        <f>RESUMEN!F42</f>
        <v>0</v>
      </c>
      <c r="G47" s="164">
        <f>RESUMEN!R42</f>
        <v>0</v>
      </c>
    </row>
    <row r="48" spans="2:7" x14ac:dyDescent="0.25">
      <c r="B48" s="140">
        <f t="shared" si="0"/>
        <v>35</v>
      </c>
      <c r="C48" s="146" t="s">
        <v>44</v>
      </c>
      <c r="D48" s="142" t="s">
        <v>11</v>
      </c>
      <c r="E48" s="164">
        <f>RESUMEN!P43</f>
        <v>2.77</v>
      </c>
      <c r="F48" s="165">
        <f>RESUMEN!F43</f>
        <v>0</v>
      </c>
      <c r="G48" s="164">
        <f>RESUMEN!R43</f>
        <v>0</v>
      </c>
    </row>
    <row r="49" spans="2:7" x14ac:dyDescent="0.25">
      <c r="B49" s="140">
        <f t="shared" si="0"/>
        <v>36</v>
      </c>
      <c r="C49" s="146" t="s">
        <v>45</v>
      </c>
      <c r="D49" s="142" t="s">
        <v>11</v>
      </c>
      <c r="E49" s="164">
        <f>RESUMEN!P44</f>
        <v>2.86</v>
      </c>
      <c r="F49" s="165">
        <f>RESUMEN!F44</f>
        <v>0</v>
      </c>
      <c r="G49" s="164">
        <f>RESUMEN!R44</f>
        <v>0</v>
      </c>
    </row>
    <row r="50" spans="2:7" x14ac:dyDescent="0.25">
      <c r="B50" s="140">
        <f t="shared" si="0"/>
        <v>37</v>
      </c>
      <c r="C50" s="146" t="s">
        <v>46</v>
      </c>
      <c r="D50" s="142" t="s">
        <v>11</v>
      </c>
      <c r="E50" s="164">
        <f>RESUMEN!P45</f>
        <v>3.08</v>
      </c>
      <c r="F50" s="165">
        <f>RESUMEN!F45</f>
        <v>0</v>
      </c>
      <c r="G50" s="164">
        <f>RESUMEN!R45</f>
        <v>0</v>
      </c>
    </row>
    <row r="51" spans="2:7" x14ac:dyDescent="0.25">
      <c r="B51" s="140">
        <f t="shared" si="0"/>
        <v>38</v>
      </c>
      <c r="C51" s="146" t="s">
        <v>196</v>
      </c>
      <c r="D51" s="142" t="s">
        <v>47</v>
      </c>
      <c r="E51" s="164">
        <f>RESUMEN!P46</f>
        <v>0.9</v>
      </c>
      <c r="F51" s="165">
        <f>RESUMEN!F46</f>
        <v>450</v>
      </c>
      <c r="G51" s="164">
        <f>RESUMEN!R46</f>
        <v>405</v>
      </c>
    </row>
    <row r="52" spans="2:7" x14ac:dyDescent="0.25">
      <c r="B52" s="140">
        <f t="shared" si="0"/>
        <v>39</v>
      </c>
      <c r="C52" s="148" t="s">
        <v>197</v>
      </c>
      <c r="D52" s="142" t="s">
        <v>11</v>
      </c>
      <c r="E52" s="164">
        <f>RESUMEN!P47</f>
        <v>3.07</v>
      </c>
      <c r="F52" s="165">
        <f>RESUMEN!F47</f>
        <v>12</v>
      </c>
      <c r="G52" s="164">
        <f>RESUMEN!R47</f>
        <v>36.839999999999996</v>
      </c>
    </row>
    <row r="53" spans="2:7" x14ac:dyDescent="0.25">
      <c r="B53" s="140">
        <f t="shared" si="0"/>
        <v>40</v>
      </c>
      <c r="C53" s="148" t="s">
        <v>198</v>
      </c>
      <c r="D53" s="142" t="s">
        <v>11</v>
      </c>
      <c r="E53" s="164">
        <f>RESUMEN!P48</f>
        <v>4.22</v>
      </c>
      <c r="F53" s="165">
        <f>RESUMEN!F48</f>
        <v>0</v>
      </c>
      <c r="G53" s="164">
        <f>RESUMEN!R48</f>
        <v>0</v>
      </c>
    </row>
    <row r="54" spans="2:7" x14ac:dyDescent="0.25">
      <c r="B54" s="140">
        <f t="shared" si="0"/>
        <v>41</v>
      </c>
      <c r="C54" s="148" t="s">
        <v>199</v>
      </c>
      <c r="D54" s="142" t="s">
        <v>11</v>
      </c>
      <c r="E54" s="164">
        <f>RESUMEN!P49</f>
        <v>5.0599999999999996</v>
      </c>
      <c r="F54" s="165">
        <f>RESUMEN!F49</f>
        <v>12</v>
      </c>
      <c r="G54" s="164">
        <f>RESUMEN!R49</f>
        <v>60.72</v>
      </c>
    </row>
    <row r="55" spans="2:7" x14ac:dyDescent="0.25">
      <c r="B55" s="140">
        <f t="shared" si="0"/>
        <v>42</v>
      </c>
      <c r="C55" s="141" t="s">
        <v>48</v>
      </c>
      <c r="D55" s="142" t="s">
        <v>47</v>
      </c>
      <c r="E55" s="164">
        <f>RESUMEN!P50</f>
        <v>0.74</v>
      </c>
      <c r="F55" s="165">
        <f>RESUMEN!F50</f>
        <v>801</v>
      </c>
      <c r="G55" s="164">
        <f>RESUMEN!R50</f>
        <v>592.74</v>
      </c>
    </row>
    <row r="56" spans="2:7" x14ac:dyDescent="0.25">
      <c r="B56" s="140">
        <f t="shared" si="0"/>
        <v>43</v>
      </c>
      <c r="C56" s="141" t="s">
        <v>49</v>
      </c>
      <c r="D56" s="142" t="s">
        <v>47</v>
      </c>
      <c r="E56" s="164">
        <f>RESUMEN!P51</f>
        <v>0.68</v>
      </c>
      <c r="F56" s="165">
        <f>RESUMEN!F51</f>
        <v>6500</v>
      </c>
      <c r="G56" s="164">
        <f>RESUMEN!R51</f>
        <v>4420</v>
      </c>
    </row>
    <row r="57" spans="2:7" x14ac:dyDescent="0.25">
      <c r="B57" s="140">
        <f t="shared" si="0"/>
        <v>44</v>
      </c>
      <c r="C57" s="141" t="s">
        <v>50</v>
      </c>
      <c r="D57" s="142" t="s">
        <v>47</v>
      </c>
      <c r="E57" s="164">
        <f>RESUMEN!P52</f>
        <v>0.72</v>
      </c>
      <c r="F57" s="165">
        <f>RESUMEN!F52</f>
        <v>0</v>
      </c>
      <c r="G57" s="164">
        <f>RESUMEN!R52</f>
        <v>0</v>
      </c>
    </row>
    <row r="58" spans="2:7" x14ac:dyDescent="0.25">
      <c r="B58" s="140">
        <f t="shared" si="0"/>
        <v>45</v>
      </c>
      <c r="C58" s="141" t="s">
        <v>51</v>
      </c>
      <c r="D58" s="142" t="s">
        <v>47</v>
      </c>
      <c r="E58" s="164">
        <f>RESUMEN!P53</f>
        <v>0.96</v>
      </c>
      <c r="F58" s="165">
        <f>RESUMEN!F53</f>
        <v>0</v>
      </c>
      <c r="G58" s="164">
        <f>RESUMEN!R53</f>
        <v>0</v>
      </c>
    </row>
    <row r="59" spans="2:7" x14ac:dyDescent="0.25">
      <c r="B59" s="140">
        <f t="shared" si="0"/>
        <v>46</v>
      </c>
      <c r="C59" s="141" t="s">
        <v>52</v>
      </c>
      <c r="D59" s="142" t="s">
        <v>47</v>
      </c>
      <c r="E59" s="164">
        <f>RESUMEN!P54</f>
        <v>1.43</v>
      </c>
      <c r="F59" s="165">
        <f>RESUMEN!F54</f>
        <v>19500</v>
      </c>
      <c r="G59" s="164">
        <f>RESUMEN!R54</f>
        <v>27885</v>
      </c>
    </row>
    <row r="60" spans="2:7" ht="27" x14ac:dyDescent="0.25">
      <c r="B60" s="140">
        <f t="shared" si="0"/>
        <v>47</v>
      </c>
      <c r="C60" s="141" t="s">
        <v>53</v>
      </c>
      <c r="D60" s="142" t="s">
        <v>47</v>
      </c>
      <c r="E60" s="164">
        <f>RESUMEN!P55</f>
        <v>3.27</v>
      </c>
      <c r="F60" s="165">
        <f>RESUMEN!F55</f>
        <v>0</v>
      </c>
      <c r="G60" s="164">
        <f>RESUMEN!R55</f>
        <v>0</v>
      </c>
    </row>
    <row r="61" spans="2:7" ht="27" x14ac:dyDescent="0.25">
      <c r="B61" s="140">
        <f t="shared" si="0"/>
        <v>48</v>
      </c>
      <c r="C61" s="143" t="s">
        <v>54</v>
      </c>
      <c r="D61" s="142" t="s">
        <v>11</v>
      </c>
      <c r="E61" s="164">
        <f>RESUMEN!P56</f>
        <v>10.45</v>
      </c>
      <c r="F61" s="165">
        <f>RESUMEN!F56</f>
        <v>125</v>
      </c>
      <c r="G61" s="164">
        <f>RESUMEN!R56</f>
        <v>1306.25</v>
      </c>
    </row>
    <row r="62" spans="2:7" ht="27" x14ac:dyDescent="0.25">
      <c r="B62" s="140">
        <f t="shared" si="0"/>
        <v>49</v>
      </c>
      <c r="C62" s="143" t="s">
        <v>55</v>
      </c>
      <c r="D62" s="142" t="s">
        <v>11</v>
      </c>
      <c r="E62" s="164">
        <f>RESUMEN!P57</f>
        <v>0.66</v>
      </c>
      <c r="F62" s="165">
        <f>RESUMEN!F57</f>
        <v>0</v>
      </c>
      <c r="G62" s="164">
        <f>RESUMEN!R57</f>
        <v>0</v>
      </c>
    </row>
    <row r="63" spans="2:7" x14ac:dyDescent="0.25">
      <c r="B63" s="140">
        <f t="shared" si="0"/>
        <v>50</v>
      </c>
      <c r="C63" s="143" t="s">
        <v>56</v>
      </c>
      <c r="D63" s="142" t="s">
        <v>11</v>
      </c>
      <c r="E63" s="164">
        <f>RESUMEN!P58</f>
        <v>0.18</v>
      </c>
      <c r="F63" s="165">
        <f>RESUMEN!F58</f>
        <v>0</v>
      </c>
      <c r="G63" s="164">
        <f>RESUMEN!R58</f>
        <v>0</v>
      </c>
    </row>
    <row r="64" spans="2:7" ht="27" x14ac:dyDescent="0.25">
      <c r="B64" s="140">
        <f t="shared" si="0"/>
        <v>51</v>
      </c>
      <c r="C64" s="143" t="s">
        <v>57</v>
      </c>
      <c r="D64" s="142" t="s">
        <v>11</v>
      </c>
      <c r="E64" s="164">
        <f>RESUMEN!P59</f>
        <v>43.57</v>
      </c>
      <c r="F64" s="165">
        <f>RESUMEN!F59</f>
        <v>6</v>
      </c>
      <c r="G64" s="164">
        <f>RESUMEN!R59</f>
        <v>261.42</v>
      </c>
    </row>
    <row r="65" spans="2:7" x14ac:dyDescent="0.25">
      <c r="B65" s="140">
        <f t="shared" si="0"/>
        <v>52</v>
      </c>
      <c r="C65" s="141" t="s">
        <v>58</v>
      </c>
      <c r="D65" s="142" t="s">
        <v>11</v>
      </c>
      <c r="E65" s="164">
        <f>RESUMEN!P60</f>
        <v>94.46</v>
      </c>
      <c r="F65" s="165">
        <f>RESUMEN!F60</f>
        <v>3</v>
      </c>
      <c r="G65" s="164">
        <f>RESUMEN!R60</f>
        <v>283.38</v>
      </c>
    </row>
    <row r="66" spans="2:7" x14ac:dyDescent="0.25">
      <c r="B66" s="140">
        <f t="shared" si="0"/>
        <v>53</v>
      </c>
      <c r="C66" s="141" t="s">
        <v>59</v>
      </c>
      <c r="D66" s="142" t="s">
        <v>11</v>
      </c>
      <c r="E66" s="164">
        <f>RESUMEN!P61</f>
        <v>145.80000000000001</v>
      </c>
      <c r="F66" s="165">
        <f>RESUMEN!F61</f>
        <v>2</v>
      </c>
      <c r="G66" s="164">
        <f>RESUMEN!R61</f>
        <v>291.60000000000002</v>
      </c>
    </row>
    <row r="67" spans="2:7" x14ac:dyDescent="0.25">
      <c r="B67" s="140">
        <f t="shared" si="0"/>
        <v>54</v>
      </c>
      <c r="C67" s="141" t="s">
        <v>60</v>
      </c>
      <c r="D67" s="142" t="s">
        <v>11</v>
      </c>
      <c r="E67" s="164">
        <f>RESUMEN!P62</f>
        <v>166.97</v>
      </c>
      <c r="F67" s="165">
        <f>RESUMEN!F62</f>
        <v>3</v>
      </c>
      <c r="G67" s="164">
        <f>RESUMEN!R62</f>
        <v>500.90999999999997</v>
      </c>
    </row>
    <row r="68" spans="2:7" ht="40.5" x14ac:dyDescent="0.25">
      <c r="B68" s="140">
        <f t="shared" si="0"/>
        <v>55</v>
      </c>
      <c r="C68" s="149" t="s">
        <v>186</v>
      </c>
      <c r="D68" s="142" t="s">
        <v>11</v>
      </c>
      <c r="E68" s="164">
        <f>RESUMEN!P63</f>
        <v>18211.400000000001</v>
      </c>
      <c r="F68" s="165">
        <f>RESUMEN!F63</f>
        <v>0</v>
      </c>
      <c r="G68" s="164">
        <f>RESUMEN!R63</f>
        <v>0</v>
      </c>
    </row>
    <row r="69" spans="2:7" ht="27" x14ac:dyDescent="0.25">
      <c r="B69" s="140">
        <f t="shared" si="0"/>
        <v>56</v>
      </c>
      <c r="C69" s="148" t="s">
        <v>200</v>
      </c>
      <c r="D69" s="142" t="s">
        <v>11</v>
      </c>
      <c r="E69" s="164">
        <f>RESUMEN!P64</f>
        <v>7.2</v>
      </c>
      <c r="F69" s="165">
        <f>RESUMEN!F64</f>
        <v>0</v>
      </c>
      <c r="G69" s="164">
        <f>RESUMEN!R64</f>
        <v>0</v>
      </c>
    </row>
    <row r="70" spans="2:7" ht="27" x14ac:dyDescent="0.25">
      <c r="B70" s="140">
        <f t="shared" si="0"/>
        <v>57</v>
      </c>
      <c r="C70" s="148" t="s">
        <v>201</v>
      </c>
      <c r="D70" s="142" t="s">
        <v>11</v>
      </c>
      <c r="E70" s="164">
        <f>RESUMEN!P65</f>
        <v>7.12</v>
      </c>
      <c r="F70" s="165">
        <f>RESUMEN!F65</f>
        <v>6</v>
      </c>
      <c r="G70" s="164">
        <f>RESUMEN!R65</f>
        <v>42.72</v>
      </c>
    </row>
    <row r="71" spans="2:7" ht="27" x14ac:dyDescent="0.25">
      <c r="B71" s="140">
        <f t="shared" si="0"/>
        <v>58</v>
      </c>
      <c r="C71" s="148" t="s">
        <v>61</v>
      </c>
      <c r="D71" s="142" t="s">
        <v>11</v>
      </c>
      <c r="E71" s="164">
        <f>RESUMEN!P66</f>
        <v>12.86</v>
      </c>
      <c r="F71" s="165">
        <f>RESUMEN!F66</f>
        <v>3</v>
      </c>
      <c r="G71" s="164">
        <f>RESUMEN!R66</f>
        <v>38.58</v>
      </c>
    </row>
    <row r="72" spans="2:7" x14ac:dyDescent="0.25">
      <c r="B72" s="140">
        <f t="shared" si="0"/>
        <v>59</v>
      </c>
      <c r="C72" s="141" t="s">
        <v>62</v>
      </c>
      <c r="D72" s="142" t="s">
        <v>47</v>
      </c>
      <c r="E72" s="164">
        <f>RESUMEN!P67</f>
        <v>1.59</v>
      </c>
      <c r="F72" s="165">
        <f>RESUMEN!F67</f>
        <v>30</v>
      </c>
      <c r="G72" s="164">
        <f>RESUMEN!R67</f>
        <v>47.7</v>
      </c>
    </row>
    <row r="73" spans="2:7" x14ac:dyDescent="0.25">
      <c r="B73" s="140">
        <f t="shared" si="0"/>
        <v>60</v>
      </c>
      <c r="C73" s="146" t="s">
        <v>63</v>
      </c>
      <c r="D73" s="142" t="s">
        <v>47</v>
      </c>
      <c r="E73" s="164">
        <f>RESUMEN!P68</f>
        <v>9.17</v>
      </c>
      <c r="F73" s="165">
        <f>RESUMEN!F68</f>
        <v>0</v>
      </c>
      <c r="G73" s="164">
        <f>RESUMEN!R68</f>
        <v>0</v>
      </c>
    </row>
    <row r="74" spans="2:7" x14ac:dyDescent="0.25">
      <c r="B74" s="140">
        <f t="shared" si="0"/>
        <v>61</v>
      </c>
      <c r="C74" s="148" t="s">
        <v>64</v>
      </c>
      <c r="D74" s="142" t="s">
        <v>47</v>
      </c>
      <c r="E74" s="164">
        <f>RESUMEN!P69</f>
        <v>0.8</v>
      </c>
      <c r="F74" s="165">
        <f>RESUMEN!F69</f>
        <v>0</v>
      </c>
      <c r="G74" s="164">
        <f>RESUMEN!R69</f>
        <v>0</v>
      </c>
    </row>
    <row r="75" spans="2:7" x14ac:dyDescent="0.25">
      <c r="B75" s="140">
        <f t="shared" si="0"/>
        <v>62</v>
      </c>
      <c r="C75" s="148" t="s">
        <v>65</v>
      </c>
      <c r="D75" s="142" t="s">
        <v>47</v>
      </c>
      <c r="E75" s="164">
        <f>RESUMEN!P70</f>
        <v>2.2000000000000002</v>
      </c>
      <c r="F75" s="165">
        <f>RESUMEN!F70</f>
        <v>0</v>
      </c>
      <c r="G75" s="164">
        <f>RESUMEN!R70</f>
        <v>0</v>
      </c>
    </row>
    <row r="76" spans="2:7" x14ac:dyDescent="0.25">
      <c r="B76" s="140">
        <f t="shared" si="0"/>
        <v>63</v>
      </c>
      <c r="C76" s="148" t="s">
        <v>66</v>
      </c>
      <c r="D76" s="142" t="s">
        <v>11</v>
      </c>
      <c r="E76" s="164">
        <f>RESUMEN!P71</f>
        <v>2.2799999999999998</v>
      </c>
      <c r="F76" s="165">
        <f>RESUMEN!F71</f>
        <v>0</v>
      </c>
      <c r="G76" s="164">
        <f>RESUMEN!R71</f>
        <v>0</v>
      </c>
    </row>
    <row r="77" spans="2:7" x14ac:dyDescent="0.25">
      <c r="B77" s="140">
        <f t="shared" si="0"/>
        <v>64</v>
      </c>
      <c r="C77" s="148" t="s">
        <v>67</v>
      </c>
      <c r="D77" s="142" t="s">
        <v>11</v>
      </c>
      <c r="E77" s="164">
        <f>RESUMEN!P72</f>
        <v>2.83</v>
      </c>
      <c r="F77" s="165">
        <f>RESUMEN!F72</f>
        <v>0</v>
      </c>
      <c r="G77" s="164">
        <f>RESUMEN!R72</f>
        <v>0</v>
      </c>
    </row>
    <row r="78" spans="2:7" x14ac:dyDescent="0.25">
      <c r="B78" s="140">
        <f t="shared" si="0"/>
        <v>65</v>
      </c>
      <c r="C78" s="148" t="s">
        <v>68</v>
      </c>
      <c r="D78" s="142" t="s">
        <v>11</v>
      </c>
      <c r="E78" s="164">
        <f>RESUMEN!P73</f>
        <v>2.93</v>
      </c>
      <c r="F78" s="165">
        <f>RESUMEN!F73</f>
        <v>1</v>
      </c>
      <c r="G78" s="164">
        <f>RESUMEN!R73</f>
        <v>2.93</v>
      </c>
    </row>
    <row r="79" spans="2:7" x14ac:dyDescent="0.25">
      <c r="B79" s="140">
        <f t="shared" si="0"/>
        <v>66</v>
      </c>
      <c r="C79" s="148" t="s">
        <v>69</v>
      </c>
      <c r="D79" s="142" t="s">
        <v>11</v>
      </c>
      <c r="E79" s="164">
        <f>RESUMEN!P74</f>
        <v>3.17</v>
      </c>
      <c r="F79" s="165">
        <f>RESUMEN!F74</f>
        <v>1</v>
      </c>
      <c r="G79" s="164">
        <f>RESUMEN!R74</f>
        <v>3.17</v>
      </c>
    </row>
    <row r="80" spans="2:7" x14ac:dyDescent="0.25">
      <c r="B80" s="140">
        <f t="shared" ref="B80:B110" si="1">B79+1</f>
        <v>67</v>
      </c>
      <c r="C80" s="148" t="s">
        <v>70</v>
      </c>
      <c r="D80" s="142" t="s">
        <v>11</v>
      </c>
      <c r="E80" s="164">
        <f>RESUMEN!P75</f>
        <v>3.35</v>
      </c>
      <c r="F80" s="165">
        <f>RESUMEN!F75</f>
        <v>1</v>
      </c>
      <c r="G80" s="164">
        <f>RESUMEN!R75</f>
        <v>3.35</v>
      </c>
    </row>
    <row r="81" spans="2:7" x14ac:dyDescent="0.25">
      <c r="B81" s="140">
        <f t="shared" si="1"/>
        <v>68</v>
      </c>
      <c r="C81" s="148" t="s">
        <v>71</v>
      </c>
      <c r="D81" s="142" t="s">
        <v>11</v>
      </c>
      <c r="E81" s="164">
        <f>RESUMEN!P76</f>
        <v>3.4</v>
      </c>
      <c r="F81" s="165">
        <f>RESUMEN!F76</f>
        <v>3</v>
      </c>
      <c r="G81" s="164">
        <f>RESUMEN!R76</f>
        <v>10.199999999999999</v>
      </c>
    </row>
    <row r="82" spans="2:7" x14ac:dyDescent="0.25">
      <c r="B82" s="140">
        <f t="shared" si="1"/>
        <v>69</v>
      </c>
      <c r="C82" s="148" t="s">
        <v>72</v>
      </c>
      <c r="D82" s="142" t="s">
        <v>11</v>
      </c>
      <c r="E82" s="164">
        <f>RESUMEN!P77</f>
        <v>4.8</v>
      </c>
      <c r="F82" s="165">
        <f>RESUMEN!F77</f>
        <v>0</v>
      </c>
      <c r="G82" s="164">
        <f>RESUMEN!R77</f>
        <v>0</v>
      </c>
    </row>
    <row r="83" spans="2:7" ht="27" x14ac:dyDescent="0.25">
      <c r="B83" s="140">
        <f t="shared" si="1"/>
        <v>70</v>
      </c>
      <c r="C83" s="148" t="s">
        <v>73</v>
      </c>
      <c r="D83" s="142" t="s">
        <v>11</v>
      </c>
      <c r="E83" s="164">
        <f>RESUMEN!P78</f>
        <v>7.95</v>
      </c>
      <c r="F83" s="165">
        <f>RESUMEN!F78</f>
        <v>0</v>
      </c>
      <c r="G83" s="164">
        <f>RESUMEN!R78</f>
        <v>0</v>
      </c>
    </row>
    <row r="84" spans="2:7" ht="27" x14ac:dyDescent="0.25">
      <c r="B84" s="140">
        <f t="shared" si="1"/>
        <v>71</v>
      </c>
      <c r="C84" s="147" t="s">
        <v>74</v>
      </c>
      <c r="D84" s="142" t="s">
        <v>11</v>
      </c>
      <c r="E84" s="164">
        <f>RESUMEN!P79</f>
        <v>1430.85</v>
      </c>
      <c r="F84" s="165">
        <f>RESUMEN!F79</f>
        <v>0</v>
      </c>
      <c r="G84" s="164">
        <f>RESUMEN!R79</f>
        <v>0</v>
      </c>
    </row>
    <row r="85" spans="2:7" ht="27" x14ac:dyDescent="0.25">
      <c r="B85" s="140">
        <f t="shared" si="1"/>
        <v>72</v>
      </c>
      <c r="C85" s="147" t="s">
        <v>75</v>
      </c>
      <c r="D85" s="142" t="s">
        <v>11</v>
      </c>
      <c r="E85" s="164">
        <f>RESUMEN!P80</f>
        <v>1919.83</v>
      </c>
      <c r="F85" s="165">
        <f>RESUMEN!F80</f>
        <v>0</v>
      </c>
      <c r="G85" s="164">
        <f>RESUMEN!R80</f>
        <v>0</v>
      </c>
    </row>
    <row r="86" spans="2:7" ht="27" x14ac:dyDescent="0.25">
      <c r="B86" s="140">
        <f t="shared" si="1"/>
        <v>73</v>
      </c>
      <c r="C86" s="147" t="s">
        <v>76</v>
      </c>
      <c r="D86" s="142" t="s">
        <v>11</v>
      </c>
      <c r="E86" s="164">
        <f>RESUMEN!P81</f>
        <v>8.02</v>
      </c>
      <c r="F86" s="165">
        <f>RESUMEN!F81</f>
        <v>0</v>
      </c>
      <c r="G86" s="164">
        <f>RESUMEN!R81</f>
        <v>0</v>
      </c>
    </row>
    <row r="87" spans="2:7" ht="27" x14ac:dyDescent="0.25">
      <c r="B87" s="140">
        <f t="shared" si="1"/>
        <v>74</v>
      </c>
      <c r="C87" s="147" t="s">
        <v>77</v>
      </c>
      <c r="D87" s="142" t="s">
        <v>11</v>
      </c>
      <c r="E87" s="164">
        <f>RESUMEN!P82</f>
        <v>10.39</v>
      </c>
      <c r="F87" s="165">
        <f>RESUMEN!F82</f>
        <v>2</v>
      </c>
      <c r="G87" s="164">
        <f>RESUMEN!R82</f>
        <v>20.78</v>
      </c>
    </row>
    <row r="88" spans="2:7" x14ac:dyDescent="0.25">
      <c r="B88" s="140">
        <f t="shared" si="1"/>
        <v>75</v>
      </c>
      <c r="C88" s="147" t="s">
        <v>202</v>
      </c>
      <c r="D88" s="142" t="s">
        <v>11</v>
      </c>
      <c r="E88" s="164">
        <f>RESUMEN!P83</f>
        <v>12.76</v>
      </c>
      <c r="F88" s="165">
        <f>RESUMEN!F83</f>
        <v>2</v>
      </c>
      <c r="G88" s="164">
        <f>RESUMEN!R83</f>
        <v>25.52</v>
      </c>
    </row>
    <row r="89" spans="2:7" x14ac:dyDescent="0.25">
      <c r="B89" s="140">
        <f t="shared" si="1"/>
        <v>76</v>
      </c>
      <c r="C89" s="147" t="s">
        <v>78</v>
      </c>
      <c r="D89" s="142" t="s">
        <v>11</v>
      </c>
      <c r="E89" s="164">
        <f>RESUMEN!P84</f>
        <v>2.46</v>
      </c>
      <c r="F89" s="165">
        <f>RESUMEN!F84</f>
        <v>0</v>
      </c>
      <c r="G89" s="164">
        <f>RESUMEN!R84</f>
        <v>0</v>
      </c>
    </row>
    <row r="90" spans="2:7" ht="27" x14ac:dyDescent="0.25">
      <c r="B90" s="140">
        <f t="shared" si="1"/>
        <v>77</v>
      </c>
      <c r="C90" s="143" t="s">
        <v>79</v>
      </c>
      <c r="D90" s="142" t="s">
        <v>11</v>
      </c>
      <c r="E90" s="164">
        <f>RESUMEN!P85</f>
        <v>144.16999999999999</v>
      </c>
      <c r="F90" s="165">
        <f>RESUMEN!F85</f>
        <v>0</v>
      </c>
      <c r="G90" s="164">
        <f>RESUMEN!R85</f>
        <v>0</v>
      </c>
    </row>
    <row r="91" spans="2:7" ht="27" x14ac:dyDescent="0.25">
      <c r="B91" s="140">
        <f t="shared" si="1"/>
        <v>78</v>
      </c>
      <c r="C91" s="143" t="s">
        <v>80</v>
      </c>
      <c r="D91" s="142" t="s">
        <v>11</v>
      </c>
      <c r="E91" s="164">
        <f>RESUMEN!P86</f>
        <v>2.42</v>
      </c>
      <c r="F91" s="165">
        <f>RESUMEN!F86</f>
        <v>0</v>
      </c>
      <c r="G91" s="164">
        <f>RESUMEN!R86</f>
        <v>0</v>
      </c>
    </row>
    <row r="92" spans="2:7" x14ac:dyDescent="0.25">
      <c r="B92" s="140">
        <f t="shared" si="1"/>
        <v>79</v>
      </c>
      <c r="C92" s="143" t="s">
        <v>203</v>
      </c>
      <c r="D92" s="142" t="s">
        <v>47</v>
      </c>
      <c r="E92" s="164">
        <f>RESUMEN!P87</f>
        <v>0.93</v>
      </c>
      <c r="F92" s="165">
        <f>RESUMEN!F87</f>
        <v>0</v>
      </c>
      <c r="G92" s="164">
        <f>RESUMEN!R87</f>
        <v>0</v>
      </c>
    </row>
    <row r="93" spans="2:7" x14ac:dyDescent="0.25">
      <c r="B93" s="140">
        <f t="shared" si="1"/>
        <v>80</v>
      </c>
      <c r="C93" s="147" t="s">
        <v>204</v>
      </c>
      <c r="D93" s="142" t="s">
        <v>11</v>
      </c>
      <c r="E93" s="164">
        <f>RESUMEN!P88</f>
        <v>1.3</v>
      </c>
      <c r="F93" s="165">
        <f>RESUMEN!F88</f>
        <v>0</v>
      </c>
      <c r="G93" s="164">
        <f>RESUMEN!R88</f>
        <v>0</v>
      </c>
    </row>
    <row r="94" spans="2:7" x14ac:dyDescent="0.25">
      <c r="B94" s="140">
        <f t="shared" si="1"/>
        <v>81</v>
      </c>
      <c r="C94" s="145" t="s">
        <v>205</v>
      </c>
      <c r="D94" s="142" t="s">
        <v>11</v>
      </c>
      <c r="E94" s="164">
        <f>RESUMEN!P89</f>
        <v>0.38</v>
      </c>
      <c r="F94" s="165">
        <f>RESUMEN!F89</f>
        <v>0</v>
      </c>
      <c r="G94" s="164">
        <f>RESUMEN!R89</f>
        <v>0</v>
      </c>
    </row>
    <row r="95" spans="2:7" x14ac:dyDescent="0.25">
      <c r="B95" s="140">
        <f t="shared" si="1"/>
        <v>82</v>
      </c>
      <c r="C95" s="145" t="s">
        <v>206</v>
      </c>
      <c r="D95" s="142" t="s">
        <v>11</v>
      </c>
      <c r="E95" s="164">
        <f>RESUMEN!P90</f>
        <v>0.51</v>
      </c>
      <c r="F95" s="165">
        <f>RESUMEN!F90</f>
        <v>0</v>
      </c>
      <c r="G95" s="164">
        <f>RESUMEN!R90</f>
        <v>0</v>
      </c>
    </row>
    <row r="96" spans="2:7" ht="27" x14ac:dyDescent="0.25">
      <c r="B96" s="140">
        <f t="shared" si="1"/>
        <v>83</v>
      </c>
      <c r="C96" s="143" t="s">
        <v>182</v>
      </c>
      <c r="D96" s="142" t="s">
        <v>11</v>
      </c>
      <c r="E96" s="164">
        <f>RESUMEN!P91</f>
        <v>2.14</v>
      </c>
      <c r="F96" s="165">
        <f>RESUMEN!F91</f>
        <v>0</v>
      </c>
      <c r="G96" s="164">
        <f>RESUMEN!R91</f>
        <v>0</v>
      </c>
    </row>
    <row r="97" spans="2:7" x14ac:dyDescent="0.25">
      <c r="B97" s="140">
        <f t="shared" si="1"/>
        <v>84</v>
      </c>
      <c r="C97" s="145" t="s">
        <v>81</v>
      </c>
      <c r="D97" s="142" t="s">
        <v>11</v>
      </c>
      <c r="E97" s="164">
        <f>RESUMEN!P92</f>
        <v>2.23</v>
      </c>
      <c r="F97" s="165">
        <f>RESUMEN!F92</f>
        <v>0</v>
      </c>
      <c r="G97" s="164">
        <f>RESUMEN!R92</f>
        <v>0</v>
      </c>
    </row>
    <row r="98" spans="2:7" x14ac:dyDescent="0.25">
      <c r="B98" s="140">
        <f t="shared" si="1"/>
        <v>85</v>
      </c>
      <c r="C98" s="148" t="s">
        <v>82</v>
      </c>
      <c r="D98" s="142" t="s">
        <v>11</v>
      </c>
      <c r="E98" s="164">
        <f>RESUMEN!P93</f>
        <v>0.51</v>
      </c>
      <c r="F98" s="165">
        <f>RESUMEN!F93</f>
        <v>0</v>
      </c>
      <c r="G98" s="164">
        <f>RESUMEN!R93</f>
        <v>0</v>
      </c>
    </row>
    <row r="99" spans="2:7" ht="27" x14ac:dyDescent="0.25">
      <c r="B99" s="140">
        <f t="shared" si="1"/>
        <v>86</v>
      </c>
      <c r="C99" s="147" t="s">
        <v>83</v>
      </c>
      <c r="D99" s="142" t="s">
        <v>47</v>
      </c>
      <c r="E99" s="164">
        <f>RESUMEN!P94</f>
        <v>1.59</v>
      </c>
      <c r="F99" s="165">
        <f>RESUMEN!F94</f>
        <v>0</v>
      </c>
      <c r="G99" s="164">
        <f>RESUMEN!R94</f>
        <v>0</v>
      </c>
    </row>
    <row r="100" spans="2:7" ht="27" x14ac:dyDescent="0.25">
      <c r="B100" s="140">
        <f t="shared" si="1"/>
        <v>87</v>
      </c>
      <c r="C100" s="143" t="s">
        <v>84</v>
      </c>
      <c r="D100" s="142" t="s">
        <v>11</v>
      </c>
      <c r="E100" s="164">
        <f>RESUMEN!P95</f>
        <v>21.27</v>
      </c>
      <c r="F100" s="165">
        <f>RESUMEN!F95</f>
        <v>0</v>
      </c>
      <c r="G100" s="164">
        <f>RESUMEN!R95</f>
        <v>0</v>
      </c>
    </row>
    <row r="101" spans="2:7" x14ac:dyDescent="0.25">
      <c r="B101" s="140">
        <f t="shared" si="1"/>
        <v>88</v>
      </c>
      <c r="C101" s="143" t="s">
        <v>85</v>
      </c>
      <c r="D101" s="142" t="s">
        <v>11</v>
      </c>
      <c r="E101" s="164">
        <f>RESUMEN!P96</f>
        <v>7.68</v>
      </c>
      <c r="F101" s="165">
        <f>RESUMEN!F96</f>
        <v>0</v>
      </c>
      <c r="G101" s="164">
        <f>RESUMEN!R96</f>
        <v>0</v>
      </c>
    </row>
    <row r="102" spans="2:7" x14ac:dyDescent="0.25">
      <c r="B102" s="140">
        <f t="shared" si="1"/>
        <v>89</v>
      </c>
      <c r="C102" s="143" t="s">
        <v>86</v>
      </c>
      <c r="D102" s="142" t="s">
        <v>11</v>
      </c>
      <c r="E102" s="164">
        <f>RESUMEN!P97</f>
        <v>0.03</v>
      </c>
      <c r="F102" s="165">
        <f>RESUMEN!F97</f>
        <v>0</v>
      </c>
      <c r="G102" s="164">
        <f>RESUMEN!R97</f>
        <v>0</v>
      </c>
    </row>
    <row r="103" spans="2:7" x14ac:dyDescent="0.25">
      <c r="B103" s="140">
        <f t="shared" si="1"/>
        <v>90</v>
      </c>
      <c r="C103" s="143" t="s">
        <v>87</v>
      </c>
      <c r="D103" s="142" t="s">
        <v>11</v>
      </c>
      <c r="E103" s="164">
        <f>RESUMEN!P98</f>
        <v>0.03</v>
      </c>
      <c r="F103" s="165">
        <f>RESUMEN!F98</f>
        <v>0</v>
      </c>
      <c r="G103" s="164">
        <f>RESUMEN!R98</f>
        <v>0</v>
      </c>
    </row>
    <row r="104" spans="2:7" x14ac:dyDescent="0.25">
      <c r="B104" s="140">
        <f t="shared" si="1"/>
        <v>91</v>
      </c>
      <c r="C104" s="143" t="s">
        <v>88</v>
      </c>
      <c r="D104" s="142" t="s">
        <v>11</v>
      </c>
      <c r="E104" s="164">
        <f>RESUMEN!P99</f>
        <v>0.28000000000000003</v>
      </c>
      <c r="F104" s="165">
        <f>RESUMEN!F99</f>
        <v>0</v>
      </c>
      <c r="G104" s="164">
        <f>RESUMEN!R99</f>
        <v>0</v>
      </c>
    </row>
    <row r="105" spans="2:7" x14ac:dyDescent="0.25">
      <c r="B105" s="140">
        <f t="shared" si="1"/>
        <v>92</v>
      </c>
      <c r="C105" s="143" t="s">
        <v>89</v>
      </c>
      <c r="D105" s="142" t="s">
        <v>11</v>
      </c>
      <c r="E105" s="164">
        <f>RESUMEN!P100</f>
        <v>3.21</v>
      </c>
      <c r="F105" s="165">
        <f>RESUMEN!F100</f>
        <v>0</v>
      </c>
      <c r="G105" s="164">
        <f>RESUMEN!R100</f>
        <v>0</v>
      </c>
    </row>
    <row r="106" spans="2:7" x14ac:dyDescent="0.25">
      <c r="B106" s="140">
        <f t="shared" si="1"/>
        <v>93</v>
      </c>
      <c r="C106" s="143" t="s">
        <v>90</v>
      </c>
      <c r="D106" s="142" t="s">
        <v>11</v>
      </c>
      <c r="E106" s="164">
        <f>RESUMEN!P101</f>
        <v>0.17</v>
      </c>
      <c r="F106" s="165">
        <f>RESUMEN!F101</f>
        <v>0</v>
      </c>
      <c r="G106" s="164">
        <f>RESUMEN!R101</f>
        <v>0</v>
      </c>
    </row>
    <row r="107" spans="2:7" x14ac:dyDescent="0.25">
      <c r="B107" s="140">
        <f t="shared" si="1"/>
        <v>94</v>
      </c>
      <c r="C107" s="150" t="s">
        <v>91</v>
      </c>
      <c r="D107" s="142" t="s">
        <v>11</v>
      </c>
      <c r="E107" s="164">
        <f>RESUMEN!P102</f>
        <v>0.17</v>
      </c>
      <c r="F107" s="165">
        <f>RESUMEN!F102</f>
        <v>0</v>
      </c>
      <c r="G107" s="164">
        <f>RESUMEN!R102</f>
        <v>0</v>
      </c>
    </row>
    <row r="108" spans="2:7" ht="27" x14ac:dyDescent="0.25">
      <c r="B108" s="140">
        <f t="shared" si="1"/>
        <v>95</v>
      </c>
      <c r="C108" s="141" t="s">
        <v>207</v>
      </c>
      <c r="D108" s="142" t="s">
        <v>11</v>
      </c>
      <c r="E108" s="164">
        <f>RESUMEN!P103</f>
        <v>40.33</v>
      </c>
      <c r="F108" s="165">
        <f>RESUMEN!F103</f>
        <v>0</v>
      </c>
      <c r="G108" s="164">
        <f>RESUMEN!R103</f>
        <v>0</v>
      </c>
    </row>
    <row r="109" spans="2:7" ht="27" x14ac:dyDescent="0.25">
      <c r="B109" s="140">
        <f t="shared" si="1"/>
        <v>96</v>
      </c>
      <c r="C109" s="141" t="s">
        <v>208</v>
      </c>
      <c r="D109" s="142" t="s">
        <v>11</v>
      </c>
      <c r="E109" s="164">
        <f>RESUMEN!P104</f>
        <v>36.15</v>
      </c>
      <c r="F109" s="165">
        <f>RESUMEN!F104</f>
        <v>0</v>
      </c>
      <c r="G109" s="164">
        <f>RESUMEN!R104</f>
        <v>0</v>
      </c>
    </row>
    <row r="110" spans="2:7" ht="27" x14ac:dyDescent="0.25">
      <c r="B110" s="140">
        <f t="shared" si="1"/>
        <v>97</v>
      </c>
      <c r="C110" s="141" t="s">
        <v>92</v>
      </c>
      <c r="D110" s="142" t="s">
        <v>11</v>
      </c>
      <c r="E110" s="164">
        <f>RESUMEN!P105</f>
        <v>24.75</v>
      </c>
      <c r="F110" s="165">
        <f>RESUMEN!F105</f>
        <v>0</v>
      </c>
      <c r="G110" s="164">
        <f>RESUMEN!R105</f>
        <v>0</v>
      </c>
    </row>
    <row r="111" spans="2:7" x14ac:dyDescent="0.25">
      <c r="B111" s="161" t="s">
        <v>8</v>
      </c>
      <c r="C111" s="364" t="s">
        <v>93</v>
      </c>
      <c r="D111" s="365"/>
      <c r="E111" s="365"/>
      <c r="F111" s="366"/>
      <c r="G111" s="164">
        <f>RESUMEN!R106</f>
        <v>91287.84</v>
      </c>
    </row>
    <row r="112" spans="2:7" s="170" customFormat="1" x14ac:dyDescent="0.25">
      <c r="B112" s="166"/>
      <c r="C112" s="167"/>
      <c r="D112" s="151"/>
      <c r="E112" s="168"/>
      <c r="F112" s="169"/>
      <c r="G112" s="168"/>
    </row>
    <row r="113" spans="2:7" x14ac:dyDescent="0.25">
      <c r="B113" s="152" t="s">
        <v>94</v>
      </c>
      <c r="C113" s="153" t="s">
        <v>95</v>
      </c>
      <c r="D113" s="367"/>
      <c r="E113" s="368"/>
      <c r="F113" s="368"/>
      <c r="G113" s="369"/>
    </row>
    <row r="114" spans="2:7" x14ac:dyDescent="0.25">
      <c r="B114" s="140">
        <f>B110+1</f>
        <v>98</v>
      </c>
      <c r="C114" s="154" t="s">
        <v>97</v>
      </c>
      <c r="D114" s="155" t="s">
        <v>96</v>
      </c>
      <c r="E114" s="164">
        <f>RESUMEN!P109</f>
        <v>151.05000000000001</v>
      </c>
      <c r="F114" s="165">
        <f>RESUMEN!F109</f>
        <v>0.5</v>
      </c>
      <c r="G114" s="164">
        <f>RESUMEN!R109</f>
        <v>75.525000000000006</v>
      </c>
    </row>
    <row r="115" spans="2:7" x14ac:dyDescent="0.25">
      <c r="B115" s="140">
        <f>B114+1</f>
        <v>99</v>
      </c>
      <c r="C115" s="154" t="s">
        <v>98</v>
      </c>
      <c r="D115" s="155" t="s">
        <v>96</v>
      </c>
      <c r="E115" s="164">
        <f>RESUMEN!P110</f>
        <v>121.4</v>
      </c>
      <c r="F115" s="165">
        <f>RESUMEN!F110</f>
        <v>0.5</v>
      </c>
      <c r="G115" s="164">
        <f>RESUMEN!R110</f>
        <v>60.7</v>
      </c>
    </row>
    <row r="116" spans="2:7" x14ac:dyDescent="0.25">
      <c r="B116" s="140">
        <f t="shared" ref="B116:B179" si="2">B115+1</f>
        <v>100</v>
      </c>
      <c r="C116" s="154" t="s">
        <v>99</v>
      </c>
      <c r="D116" s="155" t="s">
        <v>96</v>
      </c>
      <c r="E116" s="164">
        <f>RESUMEN!P111</f>
        <v>92.22</v>
      </c>
      <c r="F116" s="165">
        <f>RESUMEN!F111</f>
        <v>0.5</v>
      </c>
      <c r="G116" s="164">
        <f>RESUMEN!R111</f>
        <v>46.11</v>
      </c>
    </row>
    <row r="117" spans="2:7" x14ac:dyDescent="0.25">
      <c r="B117" s="140">
        <f t="shared" si="2"/>
        <v>101</v>
      </c>
      <c r="C117" s="154" t="s">
        <v>183</v>
      </c>
      <c r="D117" s="155" t="s">
        <v>96</v>
      </c>
      <c r="E117" s="164">
        <f>RESUMEN!P112</f>
        <v>153.02000000000001</v>
      </c>
      <c r="F117" s="165">
        <f>RESUMEN!F112</f>
        <v>0.5</v>
      </c>
      <c r="G117" s="164">
        <f>RESUMEN!R112</f>
        <v>76.510000000000005</v>
      </c>
    </row>
    <row r="118" spans="2:7" ht="40.5" x14ac:dyDescent="0.25">
      <c r="B118" s="140">
        <f t="shared" si="2"/>
        <v>102</v>
      </c>
      <c r="C118" s="154" t="s">
        <v>100</v>
      </c>
      <c r="D118" s="155" t="s">
        <v>96</v>
      </c>
      <c r="E118" s="164">
        <f>RESUMEN!P113</f>
        <v>298.52</v>
      </c>
      <c r="F118" s="165">
        <f>RESUMEN!F113</f>
        <v>0.5</v>
      </c>
      <c r="G118" s="164">
        <f>RESUMEN!R113</f>
        <v>149.26</v>
      </c>
    </row>
    <row r="119" spans="2:7" ht="40.5" x14ac:dyDescent="0.25">
      <c r="B119" s="140">
        <f t="shared" si="2"/>
        <v>103</v>
      </c>
      <c r="C119" s="154" t="s">
        <v>101</v>
      </c>
      <c r="D119" s="155" t="s">
        <v>96</v>
      </c>
      <c r="E119" s="164">
        <f>RESUMEN!P114</f>
        <v>173.35</v>
      </c>
      <c r="F119" s="165">
        <f>RESUMEN!F114</f>
        <v>0.5</v>
      </c>
      <c r="G119" s="164">
        <f>RESUMEN!R114</f>
        <v>86.674999999999997</v>
      </c>
    </row>
    <row r="120" spans="2:7" ht="27" x14ac:dyDescent="0.25">
      <c r="B120" s="140">
        <f t="shared" si="2"/>
        <v>104</v>
      </c>
      <c r="C120" s="154" t="s">
        <v>184</v>
      </c>
      <c r="D120" s="155" t="s">
        <v>96</v>
      </c>
      <c r="E120" s="164">
        <f>RESUMEN!P115</f>
        <v>140.36000000000001</v>
      </c>
      <c r="F120" s="165">
        <f>RESUMEN!F115</f>
        <v>3</v>
      </c>
      <c r="G120" s="164">
        <f>RESUMEN!R115</f>
        <v>421.08000000000004</v>
      </c>
    </row>
    <row r="121" spans="2:7" ht="27" x14ac:dyDescent="0.25">
      <c r="B121" s="140">
        <f t="shared" si="2"/>
        <v>105</v>
      </c>
      <c r="C121" s="154" t="s">
        <v>185</v>
      </c>
      <c r="D121" s="155" t="s">
        <v>96</v>
      </c>
      <c r="E121" s="164">
        <f>RESUMEN!P116</f>
        <v>209.42</v>
      </c>
      <c r="F121" s="165">
        <f>RESUMEN!F116</f>
        <v>3.5</v>
      </c>
      <c r="G121" s="164">
        <f>RESUMEN!R116</f>
        <v>732.96999999999991</v>
      </c>
    </row>
    <row r="122" spans="2:7" x14ac:dyDescent="0.25">
      <c r="B122" s="140">
        <f t="shared" si="2"/>
        <v>106</v>
      </c>
      <c r="C122" s="154" t="s">
        <v>187</v>
      </c>
      <c r="D122" s="155" t="s">
        <v>11</v>
      </c>
      <c r="E122" s="164">
        <f>RESUMEN!P117</f>
        <v>18.309999999999999</v>
      </c>
      <c r="F122" s="165">
        <f>RESUMEN!F117</f>
        <v>150</v>
      </c>
      <c r="G122" s="164">
        <f>RESUMEN!R117</f>
        <v>2746.5</v>
      </c>
    </row>
    <row r="123" spans="2:7" x14ac:dyDescent="0.25">
      <c r="B123" s="140">
        <f t="shared" si="2"/>
        <v>107</v>
      </c>
      <c r="C123" s="154" t="s">
        <v>188</v>
      </c>
      <c r="D123" s="155" t="s">
        <v>11</v>
      </c>
      <c r="E123" s="164">
        <f>RESUMEN!P118</f>
        <v>32.46</v>
      </c>
      <c r="F123" s="165">
        <f>RESUMEN!F118</f>
        <v>1</v>
      </c>
      <c r="G123" s="164">
        <f>RESUMEN!R118</f>
        <v>32.46</v>
      </c>
    </row>
    <row r="124" spans="2:7" x14ac:dyDescent="0.25">
      <c r="B124" s="140">
        <f t="shared" si="2"/>
        <v>108</v>
      </c>
      <c r="C124" s="154" t="s">
        <v>102</v>
      </c>
      <c r="D124" s="155" t="s">
        <v>11</v>
      </c>
      <c r="E124" s="164">
        <f>RESUMEN!P119</f>
        <v>59.07</v>
      </c>
      <c r="F124" s="165">
        <f>RESUMEN!F119</f>
        <v>1</v>
      </c>
      <c r="G124" s="164">
        <f>RESUMEN!R119</f>
        <v>59.07</v>
      </c>
    </row>
    <row r="125" spans="2:7" x14ac:dyDescent="0.25">
      <c r="B125" s="140">
        <f t="shared" si="2"/>
        <v>109</v>
      </c>
      <c r="C125" s="154" t="s">
        <v>103</v>
      </c>
      <c r="D125" s="155" t="s">
        <v>11</v>
      </c>
      <c r="E125" s="164">
        <f>RESUMEN!P120</f>
        <v>33.89</v>
      </c>
      <c r="F125" s="165">
        <f>RESUMEN!F120</f>
        <v>98</v>
      </c>
      <c r="G125" s="164">
        <f>RESUMEN!R120</f>
        <v>3321.2200000000003</v>
      </c>
    </row>
    <row r="126" spans="2:7" x14ac:dyDescent="0.25">
      <c r="B126" s="140">
        <f t="shared" si="2"/>
        <v>110</v>
      </c>
      <c r="C126" s="154" t="s">
        <v>104</v>
      </c>
      <c r="D126" s="155" t="s">
        <v>11</v>
      </c>
      <c r="E126" s="164">
        <f>RESUMEN!P121</f>
        <v>50.92</v>
      </c>
      <c r="F126" s="165">
        <f>RESUMEN!F121</f>
        <v>2</v>
      </c>
      <c r="G126" s="164">
        <f>RESUMEN!R121</f>
        <v>101.84</v>
      </c>
    </row>
    <row r="127" spans="2:7" x14ac:dyDescent="0.25">
      <c r="B127" s="140">
        <f t="shared" si="2"/>
        <v>111</v>
      </c>
      <c r="C127" s="143" t="s">
        <v>105</v>
      </c>
      <c r="D127" s="155" t="s">
        <v>11</v>
      </c>
      <c r="E127" s="164">
        <f>RESUMEN!P122</f>
        <v>9.1300000000000008</v>
      </c>
      <c r="F127" s="165">
        <f>RESUMEN!F122</f>
        <v>50</v>
      </c>
      <c r="G127" s="164">
        <f>RESUMEN!R122</f>
        <v>456.50000000000006</v>
      </c>
    </row>
    <row r="128" spans="2:7" ht="27" x14ac:dyDescent="0.25">
      <c r="B128" s="140">
        <f t="shared" si="2"/>
        <v>112</v>
      </c>
      <c r="C128" s="156" t="s">
        <v>106</v>
      </c>
      <c r="D128" s="155" t="s">
        <v>11</v>
      </c>
      <c r="E128" s="164">
        <f>RESUMEN!P123</f>
        <v>16.920000000000002</v>
      </c>
      <c r="F128" s="165">
        <f>RESUMEN!F123</f>
        <v>1</v>
      </c>
      <c r="G128" s="164">
        <f>RESUMEN!R123</f>
        <v>16.920000000000002</v>
      </c>
    </row>
    <row r="129" spans="2:7" ht="27" x14ac:dyDescent="0.25">
      <c r="B129" s="140">
        <f t="shared" si="2"/>
        <v>113</v>
      </c>
      <c r="C129" s="156" t="s">
        <v>107</v>
      </c>
      <c r="D129" s="155" t="s">
        <v>11</v>
      </c>
      <c r="E129" s="164">
        <f>RESUMEN!P124</f>
        <v>16.72</v>
      </c>
      <c r="F129" s="165">
        <f>RESUMEN!F124</f>
        <v>1</v>
      </c>
      <c r="G129" s="164">
        <f>RESUMEN!R124</f>
        <v>16.72</v>
      </c>
    </row>
    <row r="130" spans="2:7" ht="27" x14ac:dyDescent="0.25">
      <c r="B130" s="140">
        <f t="shared" si="2"/>
        <v>114</v>
      </c>
      <c r="C130" s="156" t="s">
        <v>108</v>
      </c>
      <c r="D130" s="155" t="s">
        <v>11</v>
      </c>
      <c r="E130" s="164">
        <f>RESUMEN!P125</f>
        <v>21.96</v>
      </c>
      <c r="F130" s="165">
        <f>RESUMEN!F125</f>
        <v>45</v>
      </c>
      <c r="G130" s="164">
        <f>RESUMEN!R125</f>
        <v>988.2</v>
      </c>
    </row>
    <row r="131" spans="2:7" ht="27" x14ac:dyDescent="0.25">
      <c r="B131" s="140">
        <f t="shared" si="2"/>
        <v>115</v>
      </c>
      <c r="C131" s="156" t="s">
        <v>109</v>
      </c>
      <c r="D131" s="155" t="s">
        <v>11</v>
      </c>
      <c r="E131" s="164">
        <f>RESUMEN!P126</f>
        <v>17.920000000000002</v>
      </c>
      <c r="F131" s="165">
        <f>RESUMEN!F126</f>
        <v>1</v>
      </c>
      <c r="G131" s="164">
        <f>RESUMEN!R126</f>
        <v>17.920000000000002</v>
      </c>
    </row>
    <row r="132" spans="2:7" ht="27" x14ac:dyDescent="0.25">
      <c r="B132" s="140">
        <f t="shared" si="2"/>
        <v>116</v>
      </c>
      <c r="C132" s="156" t="s">
        <v>110</v>
      </c>
      <c r="D132" s="155" t="s">
        <v>11</v>
      </c>
      <c r="E132" s="164">
        <f>RESUMEN!P127</f>
        <v>21.27</v>
      </c>
      <c r="F132" s="165">
        <f>RESUMEN!F127</f>
        <v>1</v>
      </c>
      <c r="G132" s="164">
        <f>RESUMEN!R127</f>
        <v>21.27</v>
      </c>
    </row>
    <row r="133" spans="2:7" ht="27" x14ac:dyDescent="0.25">
      <c r="B133" s="140">
        <f t="shared" si="2"/>
        <v>117</v>
      </c>
      <c r="C133" s="156" t="s">
        <v>111</v>
      </c>
      <c r="D133" s="155" t="s">
        <v>11</v>
      </c>
      <c r="E133" s="164">
        <f>RESUMEN!P128</f>
        <v>16.809999999999999</v>
      </c>
      <c r="F133" s="165">
        <f>RESUMEN!F128</f>
        <v>1</v>
      </c>
      <c r="G133" s="164">
        <f>RESUMEN!R128</f>
        <v>16.809999999999999</v>
      </c>
    </row>
    <row r="134" spans="2:7" ht="27" x14ac:dyDescent="0.25">
      <c r="B134" s="140">
        <f t="shared" si="2"/>
        <v>118</v>
      </c>
      <c r="C134" s="156" t="s">
        <v>112</v>
      </c>
      <c r="D134" s="155" t="s">
        <v>11</v>
      </c>
      <c r="E134" s="164">
        <f>RESUMEN!P129</f>
        <v>16.47</v>
      </c>
      <c r="F134" s="165">
        <f>RESUMEN!F129</f>
        <v>1</v>
      </c>
      <c r="G134" s="164">
        <f>RESUMEN!R129</f>
        <v>16.47</v>
      </c>
    </row>
    <row r="135" spans="2:7" ht="27" x14ac:dyDescent="0.25">
      <c r="B135" s="140">
        <f t="shared" si="2"/>
        <v>119</v>
      </c>
      <c r="C135" s="156" t="s">
        <v>113</v>
      </c>
      <c r="D135" s="155" t="s">
        <v>11</v>
      </c>
      <c r="E135" s="164">
        <f>RESUMEN!P130</f>
        <v>19.899999999999999</v>
      </c>
      <c r="F135" s="165">
        <f>RESUMEN!F130</f>
        <v>1</v>
      </c>
      <c r="G135" s="164">
        <f>RESUMEN!R130</f>
        <v>19.899999999999999</v>
      </c>
    </row>
    <row r="136" spans="2:7" x14ac:dyDescent="0.25">
      <c r="B136" s="140">
        <f t="shared" si="2"/>
        <v>120</v>
      </c>
      <c r="C136" s="143" t="s">
        <v>114</v>
      </c>
      <c r="D136" s="155" t="s">
        <v>11</v>
      </c>
      <c r="E136" s="164">
        <f>RESUMEN!P131</f>
        <v>9.9600000000000009</v>
      </c>
      <c r="F136" s="165">
        <f>RESUMEN!F131</f>
        <v>85</v>
      </c>
      <c r="G136" s="164">
        <f>RESUMEN!R131</f>
        <v>846.6</v>
      </c>
    </row>
    <row r="137" spans="2:7" x14ac:dyDescent="0.25">
      <c r="B137" s="140">
        <f t="shared" si="2"/>
        <v>121</v>
      </c>
      <c r="C137" s="143" t="s">
        <v>115</v>
      </c>
      <c r="D137" s="155" t="s">
        <v>11</v>
      </c>
      <c r="E137" s="164">
        <f>RESUMEN!P132</f>
        <v>13.04</v>
      </c>
      <c r="F137" s="165">
        <f>RESUMEN!F132</f>
        <v>22</v>
      </c>
      <c r="G137" s="164">
        <f>RESUMEN!R132</f>
        <v>286.88</v>
      </c>
    </row>
    <row r="138" spans="2:7" x14ac:dyDescent="0.25">
      <c r="B138" s="140">
        <f t="shared" si="2"/>
        <v>122</v>
      </c>
      <c r="C138" s="143" t="s">
        <v>116</v>
      </c>
      <c r="D138" s="155" t="s">
        <v>11</v>
      </c>
      <c r="E138" s="164">
        <f>RESUMEN!P133</f>
        <v>19.440000000000001</v>
      </c>
      <c r="F138" s="165">
        <f>RESUMEN!F133</f>
        <v>1</v>
      </c>
      <c r="G138" s="164">
        <f>RESUMEN!R133</f>
        <v>19.440000000000001</v>
      </c>
    </row>
    <row r="139" spans="2:7" ht="27" x14ac:dyDescent="0.25">
      <c r="B139" s="140">
        <f t="shared" si="2"/>
        <v>123</v>
      </c>
      <c r="C139" s="143" t="s">
        <v>117</v>
      </c>
      <c r="D139" s="155" t="s">
        <v>11</v>
      </c>
      <c r="E139" s="164">
        <f>RESUMEN!P134</f>
        <v>26.56</v>
      </c>
      <c r="F139" s="165">
        <f>RESUMEN!F134</f>
        <v>0</v>
      </c>
      <c r="G139" s="164">
        <f>RESUMEN!R134</f>
        <v>0</v>
      </c>
    </row>
    <row r="140" spans="2:7" ht="27" x14ac:dyDescent="0.25">
      <c r="B140" s="140">
        <f t="shared" si="2"/>
        <v>124</v>
      </c>
      <c r="C140" s="143" t="s">
        <v>118</v>
      </c>
      <c r="D140" s="155" t="s">
        <v>11</v>
      </c>
      <c r="E140" s="164">
        <f>RESUMEN!P135</f>
        <v>34.21</v>
      </c>
      <c r="F140" s="165">
        <f>RESUMEN!F135</f>
        <v>0</v>
      </c>
      <c r="G140" s="164">
        <f>RESUMEN!R135</f>
        <v>0</v>
      </c>
    </row>
    <row r="141" spans="2:7" x14ac:dyDescent="0.25">
      <c r="B141" s="140">
        <f t="shared" si="2"/>
        <v>125</v>
      </c>
      <c r="C141" s="156" t="s">
        <v>119</v>
      </c>
      <c r="D141" s="155" t="s">
        <v>11</v>
      </c>
      <c r="E141" s="164">
        <f>RESUMEN!P136</f>
        <v>14.7</v>
      </c>
      <c r="F141" s="165">
        <f>RESUMEN!F136</f>
        <v>1</v>
      </c>
      <c r="G141" s="164">
        <f>RESUMEN!R136</f>
        <v>14.7</v>
      </c>
    </row>
    <row r="142" spans="2:7" x14ac:dyDescent="0.25">
      <c r="B142" s="140">
        <f t="shared" si="2"/>
        <v>126</v>
      </c>
      <c r="C142" s="156" t="s">
        <v>120</v>
      </c>
      <c r="D142" s="155" t="s">
        <v>11</v>
      </c>
      <c r="E142" s="164">
        <f>RESUMEN!P137</f>
        <v>16.59</v>
      </c>
      <c r="F142" s="165">
        <f>RESUMEN!F137</f>
        <v>1</v>
      </c>
      <c r="G142" s="164">
        <f>RESUMEN!R137</f>
        <v>16.59</v>
      </c>
    </row>
    <row r="143" spans="2:7" x14ac:dyDescent="0.25">
      <c r="B143" s="140">
        <f t="shared" si="2"/>
        <v>127</v>
      </c>
      <c r="C143" s="156" t="s">
        <v>121</v>
      </c>
      <c r="D143" s="155" t="s">
        <v>11</v>
      </c>
      <c r="E143" s="164">
        <f>RESUMEN!P138</f>
        <v>19.91</v>
      </c>
      <c r="F143" s="165">
        <f>RESUMEN!F138</f>
        <v>8</v>
      </c>
      <c r="G143" s="164">
        <f>RESUMEN!R138</f>
        <v>159.28</v>
      </c>
    </row>
    <row r="144" spans="2:7" x14ac:dyDescent="0.25">
      <c r="B144" s="140">
        <f t="shared" si="2"/>
        <v>128</v>
      </c>
      <c r="C144" s="156" t="s">
        <v>122</v>
      </c>
      <c r="D144" s="155" t="s">
        <v>11</v>
      </c>
      <c r="E144" s="164">
        <f>RESUMEN!P139</f>
        <v>18.96</v>
      </c>
      <c r="F144" s="165">
        <f>RESUMEN!F139</f>
        <v>1</v>
      </c>
      <c r="G144" s="164">
        <f>RESUMEN!R139</f>
        <v>18.96</v>
      </c>
    </row>
    <row r="145" spans="2:7" x14ac:dyDescent="0.25">
      <c r="B145" s="140">
        <f t="shared" si="2"/>
        <v>129</v>
      </c>
      <c r="C145" s="156" t="s">
        <v>123</v>
      </c>
      <c r="D145" s="155" t="s">
        <v>11</v>
      </c>
      <c r="E145" s="164">
        <f>RESUMEN!P140</f>
        <v>18.96</v>
      </c>
      <c r="F145" s="165">
        <f>RESUMEN!F140</f>
        <v>1</v>
      </c>
      <c r="G145" s="164">
        <f>RESUMEN!R140</f>
        <v>18.96</v>
      </c>
    </row>
    <row r="146" spans="2:7" x14ac:dyDescent="0.25">
      <c r="B146" s="140">
        <f t="shared" si="2"/>
        <v>130</v>
      </c>
      <c r="C146" s="156" t="s">
        <v>124</v>
      </c>
      <c r="D146" s="155" t="s">
        <v>11</v>
      </c>
      <c r="E146" s="164">
        <f>RESUMEN!P141</f>
        <v>22.99</v>
      </c>
      <c r="F146" s="165">
        <f>RESUMEN!F141</f>
        <v>1</v>
      </c>
      <c r="G146" s="164">
        <f>RESUMEN!R141</f>
        <v>22.99</v>
      </c>
    </row>
    <row r="147" spans="2:7" x14ac:dyDescent="0.25">
      <c r="B147" s="140">
        <f t="shared" si="2"/>
        <v>131</v>
      </c>
      <c r="C147" s="156" t="s">
        <v>125</v>
      </c>
      <c r="D147" s="155" t="s">
        <v>11</v>
      </c>
      <c r="E147" s="164">
        <f>RESUMEN!P142</f>
        <v>35.08</v>
      </c>
      <c r="F147" s="165">
        <f>RESUMEN!F142</f>
        <v>1</v>
      </c>
      <c r="G147" s="164">
        <f>RESUMEN!R142</f>
        <v>35.08</v>
      </c>
    </row>
    <row r="148" spans="2:7" x14ac:dyDescent="0.25">
      <c r="B148" s="140">
        <f t="shared" si="2"/>
        <v>132</v>
      </c>
      <c r="C148" s="157" t="s">
        <v>126</v>
      </c>
      <c r="D148" s="155" t="s">
        <v>11</v>
      </c>
      <c r="E148" s="164">
        <f>RESUMEN!P143</f>
        <v>20.92</v>
      </c>
      <c r="F148" s="165">
        <f>RESUMEN!F143</f>
        <v>77</v>
      </c>
      <c r="G148" s="164">
        <f>RESUMEN!R143</f>
        <v>1610.8400000000001</v>
      </c>
    </row>
    <row r="149" spans="2:7" x14ac:dyDescent="0.25">
      <c r="B149" s="140">
        <f t="shared" si="2"/>
        <v>133</v>
      </c>
      <c r="C149" s="157" t="s">
        <v>127</v>
      </c>
      <c r="D149" s="155" t="s">
        <v>11</v>
      </c>
      <c r="E149" s="164">
        <f>RESUMEN!P144</f>
        <v>19.420000000000002</v>
      </c>
      <c r="F149" s="165">
        <f>RESUMEN!F144</f>
        <v>17</v>
      </c>
      <c r="G149" s="164">
        <f>RESUMEN!R144</f>
        <v>330.14000000000004</v>
      </c>
    </row>
    <row r="150" spans="2:7" x14ac:dyDescent="0.25">
      <c r="B150" s="140">
        <f t="shared" si="2"/>
        <v>134</v>
      </c>
      <c r="C150" s="157" t="s">
        <v>128</v>
      </c>
      <c r="D150" s="155" t="s">
        <v>11</v>
      </c>
      <c r="E150" s="164">
        <f>RESUMEN!P145</f>
        <v>23.16</v>
      </c>
      <c r="F150" s="165">
        <f>RESUMEN!F145</f>
        <v>24</v>
      </c>
      <c r="G150" s="164">
        <f>RESUMEN!R145</f>
        <v>555.84</v>
      </c>
    </row>
    <row r="151" spans="2:7" x14ac:dyDescent="0.25">
      <c r="B151" s="140">
        <f t="shared" si="2"/>
        <v>135</v>
      </c>
      <c r="C151" s="157" t="s">
        <v>129</v>
      </c>
      <c r="D151" s="155" t="s">
        <v>11</v>
      </c>
      <c r="E151" s="164">
        <f>RESUMEN!P146</f>
        <v>33.61</v>
      </c>
      <c r="F151" s="165">
        <f>RESUMEN!F146</f>
        <v>6</v>
      </c>
      <c r="G151" s="164">
        <f>RESUMEN!R146</f>
        <v>201.66</v>
      </c>
    </row>
    <row r="152" spans="2:7" x14ac:dyDescent="0.25">
      <c r="B152" s="140">
        <f t="shared" si="2"/>
        <v>136</v>
      </c>
      <c r="C152" s="157" t="s">
        <v>130</v>
      </c>
      <c r="D152" s="155" t="s">
        <v>11</v>
      </c>
      <c r="E152" s="164">
        <f>RESUMEN!P147</f>
        <v>29.88</v>
      </c>
      <c r="F152" s="165">
        <f>RESUMEN!F147</f>
        <v>7</v>
      </c>
      <c r="G152" s="164">
        <f>RESUMEN!R147</f>
        <v>209.16</v>
      </c>
    </row>
    <row r="153" spans="2:7" x14ac:dyDescent="0.25">
      <c r="B153" s="140">
        <f t="shared" si="2"/>
        <v>137</v>
      </c>
      <c r="C153" s="157" t="s">
        <v>131</v>
      </c>
      <c r="D153" s="155" t="s">
        <v>11</v>
      </c>
      <c r="E153" s="164">
        <f>RESUMEN!P148</f>
        <v>35.11</v>
      </c>
      <c r="F153" s="165">
        <f>RESUMEN!F148</f>
        <v>2</v>
      </c>
      <c r="G153" s="164">
        <f>RESUMEN!R148</f>
        <v>70.22</v>
      </c>
    </row>
    <row r="154" spans="2:7" x14ac:dyDescent="0.25">
      <c r="B154" s="140">
        <f t="shared" si="2"/>
        <v>138</v>
      </c>
      <c r="C154" s="157" t="s">
        <v>132</v>
      </c>
      <c r="D154" s="155" t="s">
        <v>11</v>
      </c>
      <c r="E154" s="164">
        <f>RESUMEN!P149</f>
        <v>38.1</v>
      </c>
      <c r="F154" s="165">
        <f>RESUMEN!F149</f>
        <v>1</v>
      </c>
      <c r="G154" s="164">
        <f>RESUMEN!R149</f>
        <v>38.1</v>
      </c>
    </row>
    <row r="155" spans="2:7" x14ac:dyDescent="0.25">
      <c r="B155" s="140">
        <f t="shared" si="2"/>
        <v>139</v>
      </c>
      <c r="C155" s="157" t="s">
        <v>133</v>
      </c>
      <c r="D155" s="155" t="s">
        <v>11</v>
      </c>
      <c r="E155" s="164">
        <f>RESUMEN!P150</f>
        <v>39.590000000000003</v>
      </c>
      <c r="F155" s="165">
        <f>RESUMEN!F150</f>
        <v>1</v>
      </c>
      <c r="G155" s="164">
        <f>RESUMEN!R150</f>
        <v>39.590000000000003</v>
      </c>
    </row>
    <row r="156" spans="2:7" x14ac:dyDescent="0.25">
      <c r="B156" s="140">
        <f t="shared" si="2"/>
        <v>140</v>
      </c>
      <c r="C156" s="157" t="s">
        <v>134</v>
      </c>
      <c r="D156" s="155" t="s">
        <v>11</v>
      </c>
      <c r="E156" s="164">
        <f>RESUMEN!P151</f>
        <v>20.170000000000002</v>
      </c>
      <c r="F156" s="165">
        <f>RESUMEN!F151</f>
        <v>1</v>
      </c>
      <c r="G156" s="164">
        <f>RESUMEN!R151</f>
        <v>20.170000000000002</v>
      </c>
    </row>
    <row r="157" spans="2:7" x14ac:dyDescent="0.25">
      <c r="B157" s="140">
        <f t="shared" si="2"/>
        <v>141</v>
      </c>
      <c r="C157" s="157" t="s">
        <v>135</v>
      </c>
      <c r="D157" s="155" t="s">
        <v>11</v>
      </c>
      <c r="E157" s="164">
        <f>RESUMEN!P152</f>
        <v>20.170000000000002</v>
      </c>
      <c r="F157" s="165">
        <f>RESUMEN!F152</f>
        <v>1</v>
      </c>
      <c r="G157" s="164">
        <f>RESUMEN!R152</f>
        <v>20.170000000000002</v>
      </c>
    </row>
    <row r="158" spans="2:7" x14ac:dyDescent="0.25">
      <c r="B158" s="140">
        <f t="shared" si="2"/>
        <v>142</v>
      </c>
      <c r="C158" s="157" t="s">
        <v>136</v>
      </c>
      <c r="D158" s="155" t="s">
        <v>11</v>
      </c>
      <c r="E158" s="164">
        <f>RESUMEN!P153</f>
        <v>20.92</v>
      </c>
      <c r="F158" s="165">
        <f>RESUMEN!F153</f>
        <v>1</v>
      </c>
      <c r="G158" s="164">
        <f>RESUMEN!R153</f>
        <v>20.92</v>
      </c>
    </row>
    <row r="159" spans="2:7" x14ac:dyDescent="0.25">
      <c r="B159" s="140">
        <f t="shared" si="2"/>
        <v>143</v>
      </c>
      <c r="C159" s="157" t="s">
        <v>137</v>
      </c>
      <c r="D159" s="155" t="s">
        <v>11</v>
      </c>
      <c r="E159" s="164">
        <f>RESUMEN!P154</f>
        <v>77.400000000000006</v>
      </c>
      <c r="F159" s="165">
        <f>RESUMEN!F154</f>
        <v>1</v>
      </c>
      <c r="G159" s="164">
        <f>RESUMEN!R154</f>
        <v>77.400000000000006</v>
      </c>
    </row>
    <row r="160" spans="2:7" x14ac:dyDescent="0.25">
      <c r="B160" s="140">
        <f t="shared" si="2"/>
        <v>144</v>
      </c>
      <c r="C160" s="157" t="s">
        <v>138</v>
      </c>
      <c r="D160" s="155" t="s">
        <v>11</v>
      </c>
      <c r="E160" s="164">
        <f>RESUMEN!P155</f>
        <v>23.16</v>
      </c>
      <c r="F160" s="165">
        <f>RESUMEN!F155</f>
        <v>1</v>
      </c>
      <c r="G160" s="164">
        <f>RESUMEN!R155</f>
        <v>23.16</v>
      </c>
    </row>
    <row r="161" spans="2:7" x14ac:dyDescent="0.25">
      <c r="B161" s="140">
        <f t="shared" si="2"/>
        <v>145</v>
      </c>
      <c r="C161" s="157" t="s">
        <v>139</v>
      </c>
      <c r="D161" s="155" t="s">
        <v>11</v>
      </c>
      <c r="E161" s="164">
        <f>RESUMEN!P156</f>
        <v>101.84</v>
      </c>
      <c r="F161" s="165">
        <f>RESUMEN!F156</f>
        <v>1</v>
      </c>
      <c r="G161" s="164">
        <f>RESUMEN!R156</f>
        <v>101.84</v>
      </c>
    </row>
    <row r="162" spans="2:7" x14ac:dyDescent="0.25">
      <c r="B162" s="140">
        <f t="shared" si="2"/>
        <v>146</v>
      </c>
      <c r="C162" s="157" t="s">
        <v>140</v>
      </c>
      <c r="D162" s="155" t="s">
        <v>11</v>
      </c>
      <c r="E162" s="164">
        <f>RESUMEN!P157</f>
        <v>31.37</v>
      </c>
      <c r="F162" s="165">
        <f>RESUMEN!F157</f>
        <v>1</v>
      </c>
      <c r="G162" s="164">
        <f>RESUMEN!R157</f>
        <v>31.37</v>
      </c>
    </row>
    <row r="163" spans="2:7" x14ac:dyDescent="0.25">
      <c r="B163" s="140">
        <f t="shared" si="2"/>
        <v>147</v>
      </c>
      <c r="C163" s="143" t="s">
        <v>141</v>
      </c>
      <c r="D163" s="155" t="s">
        <v>96</v>
      </c>
      <c r="E163" s="164">
        <f>RESUMEN!P158</f>
        <v>378.17</v>
      </c>
      <c r="F163" s="165">
        <f>RESUMEN!F158</f>
        <v>6.5</v>
      </c>
      <c r="G163" s="164">
        <f>RESUMEN!R158</f>
        <v>2458.105</v>
      </c>
    </row>
    <row r="164" spans="2:7" x14ac:dyDescent="0.25">
      <c r="B164" s="140">
        <f t="shared" si="2"/>
        <v>148</v>
      </c>
      <c r="C164" s="143" t="s">
        <v>142</v>
      </c>
      <c r="D164" s="155" t="s">
        <v>96</v>
      </c>
      <c r="E164" s="164">
        <f>RESUMEN!P159</f>
        <v>400.58</v>
      </c>
      <c r="F164" s="165">
        <f>RESUMEN!F159</f>
        <v>0</v>
      </c>
      <c r="G164" s="164">
        <f>RESUMEN!R159</f>
        <v>0</v>
      </c>
    </row>
    <row r="165" spans="2:7" x14ac:dyDescent="0.25">
      <c r="B165" s="140">
        <f t="shared" si="2"/>
        <v>149</v>
      </c>
      <c r="C165" s="143" t="s">
        <v>143</v>
      </c>
      <c r="D165" s="155" t="s">
        <v>96</v>
      </c>
      <c r="E165" s="164">
        <f>RESUMEN!P160</f>
        <v>414.02</v>
      </c>
      <c r="F165" s="165">
        <f>RESUMEN!F160</f>
        <v>0</v>
      </c>
      <c r="G165" s="164">
        <f>RESUMEN!R160</f>
        <v>0</v>
      </c>
    </row>
    <row r="166" spans="2:7" x14ac:dyDescent="0.25">
      <c r="B166" s="140">
        <f t="shared" si="2"/>
        <v>150</v>
      </c>
      <c r="C166" s="143" t="s">
        <v>144</v>
      </c>
      <c r="D166" s="155" t="s">
        <v>96</v>
      </c>
      <c r="E166" s="164">
        <f>RESUMEN!P161</f>
        <v>433.77</v>
      </c>
      <c r="F166" s="165">
        <f>RESUMEN!F161</f>
        <v>19.5</v>
      </c>
      <c r="G166" s="164">
        <f>RESUMEN!R161</f>
        <v>8458.5149999999994</v>
      </c>
    </row>
    <row r="167" spans="2:7" ht="27" x14ac:dyDescent="0.25">
      <c r="B167" s="140">
        <f t="shared" si="2"/>
        <v>151</v>
      </c>
      <c r="C167" s="143" t="s">
        <v>145</v>
      </c>
      <c r="D167" s="155" t="s">
        <v>96</v>
      </c>
      <c r="E167" s="164">
        <f>RESUMEN!P162</f>
        <v>399.66</v>
      </c>
      <c r="F167" s="165">
        <f>RESUMEN!F162</f>
        <v>0</v>
      </c>
      <c r="G167" s="164">
        <f>RESUMEN!R162</f>
        <v>0</v>
      </c>
    </row>
    <row r="168" spans="2:7" x14ac:dyDescent="0.25">
      <c r="B168" s="140">
        <f t="shared" si="2"/>
        <v>152</v>
      </c>
      <c r="C168" s="158" t="s">
        <v>189</v>
      </c>
      <c r="D168" s="142" t="s">
        <v>11</v>
      </c>
      <c r="E168" s="164">
        <f>RESUMEN!P163</f>
        <v>21.88</v>
      </c>
      <c r="F168" s="165">
        <f>RESUMEN!F163</f>
        <v>3</v>
      </c>
      <c r="G168" s="164">
        <f>RESUMEN!R163</f>
        <v>65.64</v>
      </c>
    </row>
    <row r="169" spans="2:7" x14ac:dyDescent="0.25">
      <c r="B169" s="140">
        <f t="shared" si="2"/>
        <v>153</v>
      </c>
      <c r="C169" s="158" t="s">
        <v>190</v>
      </c>
      <c r="D169" s="142" t="s">
        <v>11</v>
      </c>
      <c r="E169" s="164">
        <f>RESUMEN!P164</f>
        <v>36.36</v>
      </c>
      <c r="F169" s="165">
        <f>RESUMEN!F164</f>
        <v>3</v>
      </c>
      <c r="G169" s="164">
        <f>RESUMEN!R164</f>
        <v>109.08</v>
      </c>
    </row>
    <row r="170" spans="2:7" x14ac:dyDescent="0.25">
      <c r="B170" s="140">
        <f t="shared" si="2"/>
        <v>154</v>
      </c>
      <c r="C170" s="158" t="s">
        <v>146</v>
      </c>
      <c r="D170" s="142" t="s">
        <v>11</v>
      </c>
      <c r="E170" s="164">
        <f>RESUMEN!P165</f>
        <v>45.45</v>
      </c>
      <c r="F170" s="165">
        <f>RESUMEN!F165</f>
        <v>2</v>
      </c>
      <c r="G170" s="164">
        <f>RESUMEN!R165</f>
        <v>90.9</v>
      </c>
    </row>
    <row r="171" spans="2:7" ht="27" x14ac:dyDescent="0.25">
      <c r="B171" s="140">
        <f t="shared" si="2"/>
        <v>155</v>
      </c>
      <c r="C171" s="143" t="s">
        <v>147</v>
      </c>
      <c r="D171" s="142" t="s">
        <v>11</v>
      </c>
      <c r="E171" s="164">
        <f>RESUMEN!P166</f>
        <v>17.16</v>
      </c>
      <c r="F171" s="165">
        <f>RESUMEN!F166</f>
        <v>0</v>
      </c>
      <c r="G171" s="164">
        <f>RESUMEN!R166</f>
        <v>0</v>
      </c>
    </row>
    <row r="172" spans="2:7" ht="40.5" x14ac:dyDescent="0.25">
      <c r="B172" s="140">
        <f t="shared" si="2"/>
        <v>156</v>
      </c>
      <c r="C172" s="143" t="s">
        <v>148</v>
      </c>
      <c r="D172" s="142" t="s">
        <v>11</v>
      </c>
      <c r="E172" s="164">
        <f>RESUMEN!P167</f>
        <v>76.23</v>
      </c>
      <c r="F172" s="165">
        <f>RESUMEN!F167</f>
        <v>0</v>
      </c>
      <c r="G172" s="164">
        <f>RESUMEN!R167</f>
        <v>0</v>
      </c>
    </row>
    <row r="173" spans="2:7" x14ac:dyDescent="0.25">
      <c r="B173" s="140">
        <f t="shared" si="2"/>
        <v>157</v>
      </c>
      <c r="C173" s="143" t="s">
        <v>149</v>
      </c>
      <c r="D173" s="142" t="s">
        <v>11</v>
      </c>
      <c r="E173" s="164">
        <f>RESUMEN!P168</f>
        <v>19.53</v>
      </c>
      <c r="F173" s="165">
        <f>RESUMEN!F168</f>
        <v>0</v>
      </c>
      <c r="G173" s="164">
        <f>RESUMEN!R168</f>
        <v>0</v>
      </c>
    </row>
    <row r="174" spans="2:7" ht="40.5" x14ac:dyDescent="0.25">
      <c r="B174" s="140">
        <f t="shared" si="2"/>
        <v>158</v>
      </c>
      <c r="C174" s="143" t="s">
        <v>192</v>
      </c>
      <c r="D174" s="142" t="s">
        <v>11</v>
      </c>
      <c r="E174" s="164">
        <f>RESUMEN!P169</f>
        <v>29.02</v>
      </c>
      <c r="F174" s="165">
        <f>RESUMEN!F169</f>
        <v>0</v>
      </c>
      <c r="G174" s="164">
        <f>RESUMEN!R169</f>
        <v>0</v>
      </c>
    </row>
    <row r="175" spans="2:7" ht="27" x14ac:dyDescent="0.25">
      <c r="B175" s="140">
        <f t="shared" si="2"/>
        <v>159</v>
      </c>
      <c r="C175" s="159" t="s">
        <v>193</v>
      </c>
      <c r="D175" s="142" t="s">
        <v>11</v>
      </c>
      <c r="E175" s="164">
        <f>RESUMEN!P170</f>
        <v>32.14</v>
      </c>
      <c r="F175" s="165">
        <f>RESUMEN!F170</f>
        <v>0</v>
      </c>
      <c r="G175" s="164">
        <f>RESUMEN!R170</f>
        <v>0</v>
      </c>
    </row>
    <row r="176" spans="2:7" ht="54" x14ac:dyDescent="0.25">
      <c r="B176" s="140">
        <f t="shared" si="2"/>
        <v>160</v>
      </c>
      <c r="C176" s="143" t="s">
        <v>194</v>
      </c>
      <c r="D176" s="142" t="s">
        <v>11</v>
      </c>
      <c r="E176" s="164">
        <f>RESUMEN!P171</f>
        <v>17.16</v>
      </c>
      <c r="F176" s="165">
        <f>RESUMEN!F171</f>
        <v>0</v>
      </c>
      <c r="G176" s="164">
        <f>RESUMEN!R171</f>
        <v>0</v>
      </c>
    </row>
    <row r="177" spans="2:7" x14ac:dyDescent="0.25">
      <c r="B177" s="140">
        <f t="shared" si="2"/>
        <v>161</v>
      </c>
      <c r="C177" s="143" t="s">
        <v>191</v>
      </c>
      <c r="D177" s="142" t="s">
        <v>11</v>
      </c>
      <c r="E177" s="164">
        <f>RESUMEN!P172</f>
        <v>0.6</v>
      </c>
      <c r="F177" s="165">
        <f>RESUMEN!F172</f>
        <v>0</v>
      </c>
      <c r="G177" s="164">
        <f>RESUMEN!R172</f>
        <v>0</v>
      </c>
    </row>
    <row r="178" spans="2:7" x14ac:dyDescent="0.25">
      <c r="B178" s="140">
        <f t="shared" si="2"/>
        <v>162</v>
      </c>
      <c r="C178" s="143" t="s">
        <v>195</v>
      </c>
      <c r="D178" s="142" t="s">
        <v>11</v>
      </c>
      <c r="E178" s="164">
        <f>RESUMEN!P173</f>
        <v>1.1000000000000001</v>
      </c>
      <c r="F178" s="165">
        <f>RESUMEN!F173</f>
        <v>100</v>
      </c>
      <c r="G178" s="164">
        <f>RESUMEN!R173</f>
        <v>110.00000000000001</v>
      </c>
    </row>
    <row r="179" spans="2:7" ht="27" x14ac:dyDescent="0.25">
      <c r="B179" s="140">
        <f t="shared" si="2"/>
        <v>163</v>
      </c>
      <c r="C179" s="143" t="s">
        <v>150</v>
      </c>
      <c r="D179" s="142" t="s">
        <v>11</v>
      </c>
      <c r="E179" s="164">
        <f>RESUMEN!P174</f>
        <v>7.23</v>
      </c>
      <c r="F179" s="165">
        <f>RESUMEN!F174</f>
        <v>0</v>
      </c>
      <c r="G179" s="164">
        <f>RESUMEN!R174</f>
        <v>0</v>
      </c>
    </row>
    <row r="180" spans="2:7" ht="27" x14ac:dyDescent="0.25">
      <c r="B180" s="140">
        <f>B179+1</f>
        <v>164</v>
      </c>
      <c r="C180" s="143" t="s">
        <v>209</v>
      </c>
      <c r="D180" s="142" t="s">
        <v>11</v>
      </c>
      <c r="E180" s="164">
        <f>RESUMEN!P175</f>
        <v>37.03</v>
      </c>
      <c r="F180" s="165">
        <f>RESUMEN!F175</f>
        <v>0</v>
      </c>
      <c r="G180" s="164">
        <f>RESUMEN!R175</f>
        <v>0</v>
      </c>
    </row>
    <row r="181" spans="2:7" x14ac:dyDescent="0.25">
      <c r="B181" s="160" t="s">
        <v>94</v>
      </c>
      <c r="C181" s="364" t="s">
        <v>151</v>
      </c>
      <c r="D181" s="365"/>
      <c r="E181" s="365"/>
      <c r="F181" s="366"/>
      <c r="G181" s="164">
        <f>RESUMEN!R176</f>
        <v>25562.93</v>
      </c>
    </row>
    <row r="182" spans="2:7" s="170" customFormat="1" ht="10.5" customHeight="1" x14ac:dyDescent="0.25">
      <c r="B182" s="166"/>
      <c r="C182" s="166"/>
      <c r="D182" s="166"/>
      <c r="E182" s="168"/>
      <c r="F182" s="169"/>
      <c r="G182" s="168"/>
    </row>
    <row r="183" spans="2:7" x14ac:dyDescent="0.25">
      <c r="B183" s="172" t="s">
        <v>152</v>
      </c>
      <c r="C183" s="173" t="s">
        <v>153</v>
      </c>
      <c r="D183" s="370"/>
      <c r="E183" s="371"/>
      <c r="F183" s="371"/>
      <c r="G183" s="372"/>
    </row>
    <row r="184" spans="2:7" x14ac:dyDescent="0.25">
      <c r="B184" s="140">
        <f>B180+1</f>
        <v>165</v>
      </c>
      <c r="C184" s="143" t="s">
        <v>154</v>
      </c>
      <c r="D184" s="155" t="s">
        <v>11</v>
      </c>
      <c r="E184" s="164">
        <f>RESUMEN!P179</f>
        <v>27.23</v>
      </c>
      <c r="F184" s="165">
        <f>RESUMEN!F179</f>
        <v>98</v>
      </c>
      <c r="G184" s="164">
        <f>RESUMEN!R179</f>
        <v>2668.54</v>
      </c>
    </row>
    <row r="185" spans="2:7" x14ac:dyDescent="0.25">
      <c r="B185" s="140">
        <f>B184+1</f>
        <v>166</v>
      </c>
      <c r="C185" s="143" t="s">
        <v>155</v>
      </c>
      <c r="D185" s="155" t="s">
        <v>11</v>
      </c>
      <c r="E185" s="164">
        <f>RESUMEN!P180</f>
        <v>37.22</v>
      </c>
      <c r="F185" s="165">
        <f>RESUMEN!F180</f>
        <v>2</v>
      </c>
      <c r="G185" s="164">
        <f>RESUMEN!R180</f>
        <v>74.44</v>
      </c>
    </row>
    <row r="186" spans="2:7" ht="27" x14ac:dyDescent="0.25">
      <c r="B186" s="140">
        <f>B185+1</f>
        <v>167</v>
      </c>
      <c r="C186" s="162" t="s">
        <v>156</v>
      </c>
      <c r="D186" s="163" t="s">
        <v>11</v>
      </c>
      <c r="E186" s="164"/>
      <c r="F186" s="165"/>
      <c r="G186" s="164">
        <f>RESUMEN!R181</f>
        <v>1058.6566666666668</v>
      </c>
    </row>
    <row r="187" spans="2:7" ht="27" x14ac:dyDescent="0.25">
      <c r="B187" s="140">
        <f>B186+1</f>
        <v>168</v>
      </c>
      <c r="C187" s="162" t="s">
        <v>157</v>
      </c>
      <c r="D187" s="163" t="s">
        <v>11</v>
      </c>
      <c r="E187" s="164"/>
      <c r="F187" s="165"/>
      <c r="G187" s="164">
        <f>RESUMEN!R182</f>
        <v>1001.1966666666667</v>
      </c>
    </row>
    <row r="188" spans="2:7" x14ac:dyDescent="0.25">
      <c r="B188" s="160" t="s">
        <v>152</v>
      </c>
      <c r="C188" s="364" t="s">
        <v>158</v>
      </c>
      <c r="D188" s="365"/>
      <c r="E188" s="365"/>
      <c r="F188" s="366"/>
      <c r="G188" s="164">
        <f>RESUMEN!R183</f>
        <v>4802.8333333333339</v>
      </c>
    </row>
    <row r="189" spans="2:7" s="170" customFormat="1" ht="10.5" customHeight="1" x14ac:dyDescent="0.25">
      <c r="B189" s="166"/>
      <c r="C189" s="166"/>
      <c r="D189" s="166"/>
      <c r="E189" s="168"/>
      <c r="F189" s="169"/>
      <c r="G189" s="168"/>
    </row>
    <row r="190" spans="2:7" ht="15" customHeight="1" x14ac:dyDescent="0.25">
      <c r="B190" s="160" t="s">
        <v>159</v>
      </c>
      <c r="C190" s="364" t="s">
        <v>160</v>
      </c>
      <c r="D190" s="365"/>
      <c r="E190" s="392">
        <f>RESUMEN!R185</f>
        <v>116850.77</v>
      </c>
      <c r="F190" s="393"/>
      <c r="G190" s="394"/>
    </row>
    <row r="191" spans="2:7" ht="15" customHeight="1" x14ac:dyDescent="0.25">
      <c r="B191" s="160" t="s">
        <v>161</v>
      </c>
      <c r="C191" s="364" t="s">
        <v>162</v>
      </c>
      <c r="D191" s="365"/>
      <c r="E191" s="392">
        <f>RESUMEN!R186</f>
        <v>4802.83</v>
      </c>
      <c r="F191" s="393"/>
      <c r="G191" s="394"/>
    </row>
    <row r="192" spans="2:7" s="170" customFormat="1" ht="10.5" customHeight="1" x14ac:dyDescent="0.25">
      <c r="B192" s="174"/>
      <c r="C192" s="166"/>
      <c r="D192" s="166"/>
      <c r="E192" s="168"/>
      <c r="F192" s="169"/>
      <c r="G192" s="168"/>
    </row>
    <row r="193" spans="2:9" ht="15" customHeight="1" x14ac:dyDescent="0.25">
      <c r="B193" s="178" t="s">
        <v>163</v>
      </c>
      <c r="C193" s="380" t="s">
        <v>164</v>
      </c>
      <c r="D193" s="381"/>
      <c r="E193" s="385">
        <f>RESUMEN!R188</f>
        <v>121653.6</v>
      </c>
      <c r="F193" s="386"/>
      <c r="G193" s="387"/>
    </row>
    <row r="194" spans="2:9" ht="15" customHeight="1" x14ac:dyDescent="0.25">
      <c r="B194" s="160" t="s">
        <v>165</v>
      </c>
      <c r="C194" s="364" t="s">
        <v>166</v>
      </c>
      <c r="D194" s="365"/>
      <c r="E194" s="382">
        <f>RESUMEN!R192</f>
        <v>14598.43</v>
      </c>
      <c r="F194" s="383"/>
      <c r="G194" s="384"/>
    </row>
    <row r="195" spans="2:9" ht="15" customHeight="1" x14ac:dyDescent="0.25">
      <c r="B195" s="160" t="s">
        <v>167</v>
      </c>
      <c r="C195" s="364" t="s">
        <v>168</v>
      </c>
      <c r="D195" s="365"/>
      <c r="E195" s="382">
        <f>RESUMEN!R193</f>
        <v>16350.2436</v>
      </c>
      <c r="F195" s="383"/>
      <c r="G195" s="384"/>
    </row>
    <row r="196" spans="2:9" s="170" customFormat="1" x14ac:dyDescent="0.25">
      <c r="B196" s="174"/>
      <c r="C196" s="166"/>
      <c r="D196" s="166"/>
      <c r="E196" s="168"/>
      <c r="F196" s="169"/>
      <c r="G196" s="168"/>
    </row>
    <row r="197" spans="2:9" ht="15" customHeight="1" x14ac:dyDescent="0.25">
      <c r="B197" s="178" t="s">
        <v>169</v>
      </c>
      <c r="C197" s="380" t="s">
        <v>170</v>
      </c>
      <c r="D197" s="381"/>
      <c r="E197" s="385">
        <f>RESUMEN!R195</f>
        <v>152602.27359999999</v>
      </c>
      <c r="F197" s="386"/>
      <c r="G197" s="387"/>
    </row>
    <row r="198" spans="2:9" s="170" customFormat="1" ht="10.5" customHeight="1" x14ac:dyDescent="0.25">
      <c r="B198" s="166"/>
      <c r="C198" s="166"/>
      <c r="D198" s="166"/>
      <c r="E198" s="168"/>
      <c r="F198" s="169"/>
      <c r="G198" s="168"/>
    </row>
    <row r="199" spans="2:9" ht="34.5" customHeight="1" x14ac:dyDescent="0.25">
      <c r="B199" s="378" t="s">
        <v>171</v>
      </c>
      <c r="C199" s="379"/>
      <c r="D199" s="379"/>
      <c r="E199" s="395">
        <f>RESUMEN!R197</f>
        <v>10</v>
      </c>
      <c r="F199" s="396"/>
      <c r="G199" s="397"/>
    </row>
    <row r="200" spans="2:9" ht="34.5" customHeight="1" x14ac:dyDescent="0.25">
      <c r="B200" s="378" t="s">
        <v>172</v>
      </c>
      <c r="C200" s="379"/>
      <c r="D200" s="379"/>
      <c r="E200" s="395">
        <f>RESUMEN!R198</f>
        <v>5</v>
      </c>
      <c r="F200" s="396"/>
      <c r="G200" s="397"/>
    </row>
    <row r="201" spans="2:9" ht="34.5" customHeight="1" x14ac:dyDescent="0.25">
      <c r="B201" s="378" t="s">
        <v>245</v>
      </c>
      <c r="C201" s="379"/>
      <c r="D201" s="379"/>
      <c r="E201" s="395">
        <f>RESUMEN!R199</f>
        <v>0.04</v>
      </c>
      <c r="F201" s="396"/>
      <c r="G201" s="397"/>
    </row>
    <row r="203" spans="2:9" ht="22.5" customHeight="1" x14ac:dyDescent="0.25">
      <c r="B203" s="389" t="s">
        <v>174</v>
      </c>
      <c r="C203" s="389"/>
      <c r="D203" s="389"/>
      <c r="E203" s="389"/>
      <c r="F203" s="389"/>
      <c r="G203" s="389"/>
      <c r="H203" s="175"/>
      <c r="I203" s="175"/>
    </row>
    <row r="204" spans="2:9" ht="30.75" customHeight="1" x14ac:dyDescent="0.25">
      <c r="B204" s="388" t="s">
        <v>175</v>
      </c>
      <c r="C204" s="388"/>
      <c r="D204" s="388"/>
      <c r="E204" s="388"/>
      <c r="F204" s="388"/>
      <c r="G204" s="388"/>
      <c r="H204" s="176"/>
      <c r="I204" s="176"/>
    </row>
    <row r="205" spans="2:9" ht="30.75" customHeight="1" x14ac:dyDescent="0.25">
      <c r="B205" s="388" t="s">
        <v>176</v>
      </c>
      <c r="C205" s="388"/>
      <c r="D205" s="388"/>
      <c r="E205" s="388"/>
      <c r="F205" s="388"/>
      <c r="G205" s="388"/>
      <c r="H205" s="176"/>
      <c r="I205" s="176"/>
    </row>
    <row r="206" spans="2:9" ht="30.75" customHeight="1" x14ac:dyDescent="0.25">
      <c r="B206" s="388" t="s">
        <v>177</v>
      </c>
      <c r="C206" s="388"/>
      <c r="D206" s="388"/>
      <c r="E206" s="388"/>
      <c r="F206" s="388"/>
      <c r="G206" s="388"/>
      <c r="H206" s="176"/>
      <c r="I206" s="176"/>
    </row>
    <row r="207" spans="2:9" ht="30.75" customHeight="1" x14ac:dyDescent="0.25">
      <c r="B207" s="388" t="s">
        <v>178</v>
      </c>
      <c r="C207" s="388"/>
      <c r="D207" s="388"/>
      <c r="E207" s="388"/>
      <c r="F207" s="388"/>
      <c r="G207" s="388"/>
      <c r="H207" s="176"/>
      <c r="I207" s="176"/>
    </row>
    <row r="208" spans="2:9" ht="30.75" customHeight="1" x14ac:dyDescent="0.25">
      <c r="B208" s="388" t="s">
        <v>179</v>
      </c>
      <c r="C208" s="388"/>
      <c r="D208" s="388"/>
      <c r="E208" s="388"/>
      <c r="F208" s="388"/>
      <c r="G208" s="388"/>
      <c r="H208" s="176"/>
      <c r="I208" s="176"/>
    </row>
  </sheetData>
  <mergeCells count="37">
    <mergeCell ref="B204:G204"/>
    <mergeCell ref="B203:G203"/>
    <mergeCell ref="B6:G6"/>
    <mergeCell ref="B8:G8"/>
    <mergeCell ref="B208:G208"/>
    <mergeCell ref="B207:G207"/>
    <mergeCell ref="B206:G206"/>
    <mergeCell ref="B205:G205"/>
    <mergeCell ref="C188:F188"/>
    <mergeCell ref="E191:G191"/>
    <mergeCell ref="E190:G190"/>
    <mergeCell ref="E201:G201"/>
    <mergeCell ref="E200:G200"/>
    <mergeCell ref="E199:G199"/>
    <mergeCell ref="E197:G197"/>
    <mergeCell ref="E195:G195"/>
    <mergeCell ref="E194:G194"/>
    <mergeCell ref="E193:G193"/>
    <mergeCell ref="C194:D194"/>
    <mergeCell ref="C195:D195"/>
    <mergeCell ref="C197:D197"/>
    <mergeCell ref="B199:D199"/>
    <mergeCell ref="B200:D200"/>
    <mergeCell ref="B201:D201"/>
    <mergeCell ref="C190:D190"/>
    <mergeCell ref="C191:D191"/>
    <mergeCell ref="C193:D193"/>
    <mergeCell ref="D113:G113"/>
    <mergeCell ref="C181:F181"/>
    <mergeCell ref="D183:G183"/>
    <mergeCell ref="F10:G10"/>
    <mergeCell ref="D13:G13"/>
    <mergeCell ref="B10:B11"/>
    <mergeCell ref="C10:C11"/>
    <mergeCell ref="D10:D11"/>
    <mergeCell ref="E10:E11"/>
    <mergeCell ref="C111:F111"/>
  </mergeCells>
  <pageMargins left="0.7" right="0.7" top="0.75" bottom="0.75" header="0.3" footer="0.3"/>
  <pageSetup paperSize="9" orientation="portrait" horizontalDpi="1200" verticalDpi="1200" r:id="rId1"/>
  <ignoredErrors>
    <ignoredError sqref="E192:G192 E14:G110 G111 E114:G180 C181:G188 B184:B187 F190:G190 F191:G191 E196:G196 F193:G193 F194:G194 F195:G195 E198:G198 F197:G197 F201:G201 F199:G199 F200:G20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208"/>
  <sheetViews>
    <sheetView showGridLines="0" topLeftCell="A88" workbookViewId="0">
      <selection activeCell="E68" sqref="E68"/>
    </sheetView>
  </sheetViews>
  <sheetFormatPr baseColWidth="10" defaultRowHeight="13.5" x14ac:dyDescent="0.25"/>
  <cols>
    <col min="1" max="1" width="11.42578125" style="136"/>
    <col min="2" max="2" width="6.85546875" style="136" customWidth="1"/>
    <col min="3" max="3" width="47" style="136" customWidth="1"/>
    <col min="4" max="4" width="10" style="136" customWidth="1"/>
    <col min="5" max="5" width="13.7109375" style="136" customWidth="1"/>
    <col min="6" max="6" width="10.42578125" style="136" customWidth="1"/>
    <col min="7" max="7" width="12.85546875" style="136" customWidth="1"/>
    <col min="8" max="16384" width="11.42578125" style="136"/>
  </cols>
  <sheetData>
    <row r="6" spans="2:7" ht="26.25" customHeight="1" x14ac:dyDescent="0.25">
      <c r="B6" s="390" t="s">
        <v>257</v>
      </c>
      <c r="C6" s="390"/>
      <c r="D6" s="390"/>
      <c r="E6" s="390"/>
      <c r="F6" s="390"/>
      <c r="G6" s="390"/>
    </row>
    <row r="8" spans="2:7" ht="16.5" x14ac:dyDescent="0.25">
      <c r="B8" s="391" t="s">
        <v>251</v>
      </c>
      <c r="C8" s="391"/>
      <c r="D8" s="391"/>
      <c r="E8" s="391"/>
      <c r="F8" s="391"/>
      <c r="G8" s="391"/>
    </row>
    <row r="10" spans="2:7" ht="51" customHeight="1" x14ac:dyDescent="0.25">
      <c r="B10" s="362" t="s">
        <v>2</v>
      </c>
      <c r="C10" s="362" t="s">
        <v>252</v>
      </c>
      <c r="D10" s="362" t="s">
        <v>4</v>
      </c>
      <c r="E10" s="362" t="s">
        <v>255</v>
      </c>
      <c r="F10" s="373" t="s">
        <v>253</v>
      </c>
      <c r="G10" s="374"/>
    </row>
    <row r="11" spans="2:7" x14ac:dyDescent="0.25">
      <c r="B11" s="363"/>
      <c r="C11" s="363"/>
      <c r="D11" s="363"/>
      <c r="E11" s="363"/>
      <c r="F11" s="177" t="s">
        <v>254</v>
      </c>
      <c r="G11" s="177" t="s">
        <v>256</v>
      </c>
    </row>
    <row r="12" spans="2:7" s="139" customFormat="1" ht="10.5" customHeight="1" x14ac:dyDescent="0.25">
      <c r="B12" s="137"/>
      <c r="C12" s="137"/>
      <c r="D12" s="138"/>
      <c r="E12" s="138"/>
      <c r="F12" s="138"/>
      <c r="G12" s="138"/>
    </row>
    <row r="13" spans="2:7" ht="20.25" customHeight="1" x14ac:dyDescent="0.25">
      <c r="B13" s="171" t="s">
        <v>8</v>
      </c>
      <c r="C13" s="171" t="s">
        <v>9</v>
      </c>
      <c r="D13" s="375"/>
      <c r="E13" s="376"/>
      <c r="F13" s="376"/>
      <c r="G13" s="377"/>
    </row>
    <row r="14" spans="2:7" ht="54" x14ac:dyDescent="0.25">
      <c r="B14" s="140">
        <v>1</v>
      </c>
      <c r="C14" s="141" t="s">
        <v>10</v>
      </c>
      <c r="D14" s="142" t="s">
        <v>11</v>
      </c>
      <c r="E14" s="164">
        <f>RESUMEN!P9</f>
        <v>7.96</v>
      </c>
      <c r="F14" s="165">
        <f>RESUMEN!E9</f>
        <v>122</v>
      </c>
      <c r="G14" s="164">
        <f>RESUMEN!Q9</f>
        <v>971.12</v>
      </c>
    </row>
    <row r="15" spans="2:7" ht="27" x14ac:dyDescent="0.25">
      <c r="B15" s="140">
        <f>B14+1</f>
        <v>2</v>
      </c>
      <c r="C15" s="143" t="s">
        <v>12</v>
      </c>
      <c r="D15" s="142" t="s">
        <v>11</v>
      </c>
      <c r="E15" s="164">
        <f>RESUMEN!P10</f>
        <v>24.67</v>
      </c>
      <c r="F15" s="165">
        <f>RESUMEN!E10</f>
        <v>1</v>
      </c>
      <c r="G15" s="164">
        <f>RESUMEN!Q10</f>
        <v>24.67</v>
      </c>
    </row>
    <row r="16" spans="2:7" x14ac:dyDescent="0.25">
      <c r="B16" s="140">
        <f t="shared" ref="B16:B79" si="0">B15+1</f>
        <v>3</v>
      </c>
      <c r="C16" s="143" t="s">
        <v>13</v>
      </c>
      <c r="D16" s="142" t="s">
        <v>11</v>
      </c>
      <c r="E16" s="164">
        <f>RESUMEN!P11</f>
        <v>4.82</v>
      </c>
      <c r="F16" s="165">
        <f>RESUMEN!E11</f>
        <v>432</v>
      </c>
      <c r="G16" s="164">
        <f>RESUMEN!Q11</f>
        <v>2082.2400000000002</v>
      </c>
    </row>
    <row r="17" spans="2:7" ht="27" x14ac:dyDescent="0.25">
      <c r="B17" s="140">
        <f t="shared" si="0"/>
        <v>4</v>
      </c>
      <c r="C17" s="143" t="s">
        <v>14</v>
      </c>
      <c r="D17" s="142" t="s">
        <v>11</v>
      </c>
      <c r="E17" s="164">
        <f>RESUMEN!P12</f>
        <v>9.82</v>
      </c>
      <c r="F17" s="165">
        <f>RESUMEN!E12</f>
        <v>122</v>
      </c>
      <c r="G17" s="164">
        <f>RESUMEN!Q12</f>
        <v>1198.04</v>
      </c>
    </row>
    <row r="18" spans="2:7" x14ac:dyDescent="0.25">
      <c r="B18" s="140">
        <f t="shared" si="0"/>
        <v>5</v>
      </c>
      <c r="C18" s="143" t="s">
        <v>15</v>
      </c>
      <c r="D18" s="142" t="s">
        <v>11</v>
      </c>
      <c r="E18" s="164">
        <f>RESUMEN!P13</f>
        <v>0.87</v>
      </c>
      <c r="F18" s="165">
        <f>RESUMEN!E13</f>
        <v>206</v>
      </c>
      <c r="G18" s="164">
        <f>RESUMEN!Q13</f>
        <v>179.22</v>
      </c>
    </row>
    <row r="19" spans="2:7" ht="27" x14ac:dyDescent="0.25">
      <c r="B19" s="140">
        <f t="shared" si="0"/>
        <v>6</v>
      </c>
      <c r="C19" s="143" t="s">
        <v>16</v>
      </c>
      <c r="D19" s="142" t="s">
        <v>11</v>
      </c>
      <c r="E19" s="164">
        <f>RESUMEN!P14</f>
        <v>7.13</v>
      </c>
      <c r="F19" s="165">
        <f>RESUMEN!E14</f>
        <v>26</v>
      </c>
      <c r="G19" s="164">
        <f>RESUMEN!Q14</f>
        <v>185.38</v>
      </c>
    </row>
    <row r="20" spans="2:7" ht="27" x14ac:dyDescent="0.25">
      <c r="B20" s="140">
        <f t="shared" si="0"/>
        <v>7</v>
      </c>
      <c r="C20" s="143" t="s">
        <v>17</v>
      </c>
      <c r="D20" s="142" t="s">
        <v>11</v>
      </c>
      <c r="E20" s="164">
        <f>RESUMEN!P15</f>
        <v>6.39</v>
      </c>
      <c r="F20" s="165">
        <f>RESUMEN!E15</f>
        <v>299</v>
      </c>
      <c r="G20" s="164">
        <f>RESUMEN!Q15</f>
        <v>1910.61</v>
      </c>
    </row>
    <row r="21" spans="2:7" ht="27" x14ac:dyDescent="0.25">
      <c r="B21" s="140">
        <f t="shared" si="0"/>
        <v>8</v>
      </c>
      <c r="C21" s="143" t="s">
        <v>18</v>
      </c>
      <c r="D21" s="142" t="s">
        <v>11</v>
      </c>
      <c r="E21" s="164">
        <f>RESUMEN!P16</f>
        <v>6.47</v>
      </c>
      <c r="F21" s="165">
        <f>RESUMEN!E16</f>
        <v>322</v>
      </c>
      <c r="G21" s="164">
        <f>RESUMEN!Q16</f>
        <v>2083.34</v>
      </c>
    </row>
    <row r="22" spans="2:7" ht="27" x14ac:dyDescent="0.25">
      <c r="B22" s="140">
        <f t="shared" si="0"/>
        <v>9</v>
      </c>
      <c r="C22" s="143" t="s">
        <v>19</v>
      </c>
      <c r="D22" s="142" t="s">
        <v>11</v>
      </c>
      <c r="E22" s="164">
        <f>RESUMEN!P17</f>
        <v>6.83</v>
      </c>
      <c r="F22" s="165">
        <f>RESUMEN!E17</f>
        <v>60</v>
      </c>
      <c r="G22" s="164">
        <f>RESUMEN!Q17</f>
        <v>409.8</v>
      </c>
    </row>
    <row r="23" spans="2:7" ht="27" x14ac:dyDescent="0.25">
      <c r="B23" s="140">
        <f t="shared" si="0"/>
        <v>10</v>
      </c>
      <c r="C23" s="143" t="s">
        <v>20</v>
      </c>
      <c r="D23" s="142" t="s">
        <v>11</v>
      </c>
      <c r="E23" s="164">
        <f>RESUMEN!P18</f>
        <v>7.71</v>
      </c>
      <c r="F23" s="165">
        <f>RESUMEN!E18</f>
        <v>19</v>
      </c>
      <c r="G23" s="164">
        <f>RESUMEN!Q18</f>
        <v>146.49</v>
      </c>
    </row>
    <row r="24" spans="2:7" ht="27" x14ac:dyDescent="0.25">
      <c r="B24" s="140">
        <f t="shared" si="0"/>
        <v>11</v>
      </c>
      <c r="C24" s="144" t="s">
        <v>21</v>
      </c>
      <c r="D24" s="142" t="s">
        <v>11</v>
      </c>
      <c r="E24" s="164">
        <f>RESUMEN!P19</f>
        <v>2.42</v>
      </c>
      <c r="F24" s="165">
        <f>RESUMEN!E19</f>
        <v>360</v>
      </c>
      <c r="G24" s="164">
        <f>RESUMEN!Q19</f>
        <v>871.19999999999993</v>
      </c>
    </row>
    <row r="25" spans="2:7" ht="27" x14ac:dyDescent="0.25">
      <c r="B25" s="140">
        <f t="shared" si="0"/>
        <v>12</v>
      </c>
      <c r="C25" s="143" t="s">
        <v>22</v>
      </c>
      <c r="D25" s="142" t="s">
        <v>11</v>
      </c>
      <c r="E25" s="164">
        <f>RESUMEN!P20</f>
        <v>48.95</v>
      </c>
      <c r="F25" s="165">
        <f>RESUMEN!E20</f>
        <v>13</v>
      </c>
      <c r="G25" s="164">
        <f>RESUMEN!Q20</f>
        <v>636.35</v>
      </c>
    </row>
    <row r="26" spans="2:7" ht="27" x14ac:dyDescent="0.25">
      <c r="B26" s="140">
        <f t="shared" si="0"/>
        <v>13</v>
      </c>
      <c r="C26" s="143" t="s">
        <v>23</v>
      </c>
      <c r="D26" s="142" t="s">
        <v>11</v>
      </c>
      <c r="E26" s="164">
        <f>RESUMEN!P21</f>
        <v>69.38</v>
      </c>
      <c r="F26" s="165">
        <f>RESUMEN!E21</f>
        <v>389</v>
      </c>
      <c r="G26" s="164">
        <f>RESUMEN!Q21</f>
        <v>26988.82</v>
      </c>
    </row>
    <row r="27" spans="2:7" ht="27" x14ac:dyDescent="0.25">
      <c r="B27" s="140">
        <f t="shared" si="0"/>
        <v>14</v>
      </c>
      <c r="C27" s="143" t="s">
        <v>24</v>
      </c>
      <c r="D27" s="142" t="s">
        <v>11</v>
      </c>
      <c r="E27" s="164">
        <f>RESUMEN!P22</f>
        <v>87.62</v>
      </c>
      <c r="F27" s="165">
        <f>RESUMEN!E22</f>
        <v>14</v>
      </c>
      <c r="G27" s="164">
        <f>RESUMEN!Q22</f>
        <v>1226.68</v>
      </c>
    </row>
    <row r="28" spans="2:7" ht="27" x14ac:dyDescent="0.25">
      <c r="B28" s="140">
        <f t="shared" si="0"/>
        <v>15</v>
      </c>
      <c r="C28" s="145" t="s">
        <v>25</v>
      </c>
      <c r="D28" s="142" t="s">
        <v>11</v>
      </c>
      <c r="E28" s="164">
        <f>RESUMEN!P23</f>
        <v>5.19</v>
      </c>
      <c r="F28" s="165">
        <f>RESUMEN!E23</f>
        <v>144</v>
      </c>
      <c r="G28" s="164">
        <f>RESUMEN!Q23</f>
        <v>747.36</v>
      </c>
    </row>
    <row r="29" spans="2:7" ht="40.5" x14ac:dyDescent="0.25">
      <c r="B29" s="140">
        <f t="shared" si="0"/>
        <v>16</v>
      </c>
      <c r="C29" s="143" t="s">
        <v>26</v>
      </c>
      <c r="D29" s="142" t="s">
        <v>11</v>
      </c>
      <c r="E29" s="164">
        <f>RESUMEN!P24</f>
        <v>4.24</v>
      </c>
      <c r="F29" s="165">
        <f>RESUMEN!E24</f>
        <v>634</v>
      </c>
      <c r="G29" s="164">
        <f>RESUMEN!Q24</f>
        <v>2688.1600000000003</v>
      </c>
    </row>
    <row r="30" spans="2:7" ht="27" x14ac:dyDescent="0.25">
      <c r="B30" s="140">
        <f t="shared" si="0"/>
        <v>17</v>
      </c>
      <c r="C30" s="145" t="s">
        <v>27</v>
      </c>
      <c r="D30" s="142" t="s">
        <v>11</v>
      </c>
      <c r="E30" s="164">
        <f>RESUMEN!P25</f>
        <v>13.84</v>
      </c>
      <c r="F30" s="165">
        <f>RESUMEN!E25</f>
        <v>295</v>
      </c>
      <c r="G30" s="164">
        <f>RESUMEN!Q25</f>
        <v>4082.8</v>
      </c>
    </row>
    <row r="31" spans="2:7" ht="27" x14ac:dyDescent="0.25">
      <c r="B31" s="140">
        <f t="shared" si="0"/>
        <v>18</v>
      </c>
      <c r="C31" s="145" t="s">
        <v>28</v>
      </c>
      <c r="D31" s="142" t="s">
        <v>11</v>
      </c>
      <c r="E31" s="164">
        <f>RESUMEN!P26</f>
        <v>14.72</v>
      </c>
      <c r="F31" s="165">
        <f>RESUMEN!E26</f>
        <v>12</v>
      </c>
      <c r="G31" s="164">
        <f>RESUMEN!Q26</f>
        <v>176.64000000000001</v>
      </c>
    </row>
    <row r="32" spans="2:7" ht="27" x14ac:dyDescent="0.25">
      <c r="B32" s="140">
        <f t="shared" si="0"/>
        <v>19</v>
      </c>
      <c r="C32" s="145" t="s">
        <v>29</v>
      </c>
      <c r="D32" s="142" t="s">
        <v>11</v>
      </c>
      <c r="E32" s="164">
        <f>RESUMEN!P27</f>
        <v>1.41</v>
      </c>
      <c r="F32" s="165">
        <f>RESUMEN!E27</f>
        <v>829</v>
      </c>
      <c r="G32" s="164">
        <f>RESUMEN!Q27</f>
        <v>1168.8899999999999</v>
      </c>
    </row>
    <row r="33" spans="2:7" ht="40.5" x14ac:dyDescent="0.25">
      <c r="B33" s="140">
        <f t="shared" si="0"/>
        <v>20</v>
      </c>
      <c r="C33" s="145" t="s">
        <v>30</v>
      </c>
      <c r="D33" s="142" t="s">
        <v>11</v>
      </c>
      <c r="E33" s="164">
        <f>RESUMEN!P28</f>
        <v>4.29</v>
      </c>
      <c r="F33" s="165">
        <f>RESUMEN!E28</f>
        <v>96</v>
      </c>
      <c r="G33" s="164">
        <f>RESUMEN!Q28</f>
        <v>411.84000000000003</v>
      </c>
    </row>
    <row r="34" spans="2:7" ht="27" x14ac:dyDescent="0.25">
      <c r="B34" s="140">
        <f t="shared" si="0"/>
        <v>21</v>
      </c>
      <c r="C34" s="145" t="s">
        <v>31</v>
      </c>
      <c r="D34" s="142" t="s">
        <v>11</v>
      </c>
      <c r="E34" s="164">
        <f>RESUMEN!P29</f>
        <v>4.0999999999999996</v>
      </c>
      <c r="F34" s="165">
        <f>RESUMEN!E29</f>
        <v>282</v>
      </c>
      <c r="G34" s="164">
        <f>RESUMEN!Q29</f>
        <v>1156.1999999999998</v>
      </c>
    </row>
    <row r="35" spans="2:7" x14ac:dyDescent="0.25">
      <c r="B35" s="140">
        <f t="shared" si="0"/>
        <v>22</v>
      </c>
      <c r="C35" s="144" t="s">
        <v>32</v>
      </c>
      <c r="D35" s="142" t="s">
        <v>11</v>
      </c>
      <c r="E35" s="164">
        <f>RESUMEN!P30</f>
        <v>5.78</v>
      </c>
      <c r="F35" s="165">
        <f>RESUMEN!E30</f>
        <v>791</v>
      </c>
      <c r="G35" s="164">
        <f>RESUMEN!Q30</f>
        <v>4571.9800000000005</v>
      </c>
    </row>
    <row r="36" spans="2:7" x14ac:dyDescent="0.25">
      <c r="B36" s="140">
        <f t="shared" si="0"/>
        <v>23</v>
      </c>
      <c r="C36" s="144" t="s">
        <v>33</v>
      </c>
      <c r="D36" s="142" t="s">
        <v>11</v>
      </c>
      <c r="E36" s="164">
        <f>RESUMEN!P31</f>
        <v>14.64</v>
      </c>
      <c r="F36" s="165">
        <f>RESUMEN!E31</f>
        <v>0</v>
      </c>
      <c r="G36" s="164">
        <f>RESUMEN!Q31</f>
        <v>0</v>
      </c>
    </row>
    <row r="37" spans="2:7" x14ac:dyDescent="0.25">
      <c r="B37" s="140">
        <f t="shared" si="0"/>
        <v>24</v>
      </c>
      <c r="C37" s="145" t="s">
        <v>34</v>
      </c>
      <c r="D37" s="142" t="s">
        <v>11</v>
      </c>
      <c r="E37" s="164">
        <f>RESUMEN!P32</f>
        <v>181.41</v>
      </c>
      <c r="F37" s="165">
        <f>RESUMEN!E32</f>
        <v>0</v>
      </c>
      <c r="G37" s="164">
        <f>RESUMEN!Q32</f>
        <v>0</v>
      </c>
    </row>
    <row r="38" spans="2:7" x14ac:dyDescent="0.25">
      <c r="B38" s="140">
        <f t="shared" si="0"/>
        <v>25</v>
      </c>
      <c r="C38" s="145" t="s">
        <v>35</v>
      </c>
      <c r="D38" s="142" t="s">
        <v>11</v>
      </c>
      <c r="E38" s="164">
        <f>RESUMEN!P33</f>
        <v>256.27</v>
      </c>
      <c r="F38" s="165">
        <f>RESUMEN!E33</f>
        <v>313</v>
      </c>
      <c r="G38" s="164">
        <f>RESUMEN!Q33</f>
        <v>80212.509999999995</v>
      </c>
    </row>
    <row r="39" spans="2:7" x14ac:dyDescent="0.25">
      <c r="B39" s="140">
        <f t="shared" si="0"/>
        <v>26</v>
      </c>
      <c r="C39" s="145" t="s">
        <v>36</v>
      </c>
      <c r="D39" s="142" t="s">
        <v>11</v>
      </c>
      <c r="E39" s="164">
        <f>RESUMEN!P34</f>
        <v>350.08</v>
      </c>
      <c r="F39" s="165">
        <f>RESUMEN!E34</f>
        <v>8</v>
      </c>
      <c r="G39" s="164">
        <f>RESUMEN!Q34</f>
        <v>2800.64</v>
      </c>
    </row>
    <row r="40" spans="2:7" x14ac:dyDescent="0.25">
      <c r="B40" s="140">
        <f t="shared" si="0"/>
        <v>27</v>
      </c>
      <c r="C40" s="145" t="s">
        <v>37</v>
      </c>
      <c r="D40" s="142" t="s">
        <v>11</v>
      </c>
      <c r="E40" s="164">
        <f>RESUMEN!P35</f>
        <v>868.83</v>
      </c>
      <c r="F40" s="165">
        <f>RESUMEN!E35</f>
        <v>1</v>
      </c>
      <c r="G40" s="164">
        <f>RESUMEN!Q35</f>
        <v>868.83</v>
      </c>
    </row>
    <row r="41" spans="2:7" ht="27" x14ac:dyDescent="0.25">
      <c r="B41" s="140">
        <f t="shared" si="0"/>
        <v>28</v>
      </c>
      <c r="C41" s="144" t="s">
        <v>38</v>
      </c>
      <c r="D41" s="142" t="s">
        <v>11</v>
      </c>
      <c r="E41" s="164">
        <f>RESUMEN!P36</f>
        <v>1.45</v>
      </c>
      <c r="F41" s="165">
        <f>RESUMEN!E36</f>
        <v>89</v>
      </c>
      <c r="G41" s="164">
        <f>RESUMEN!Q36</f>
        <v>129.04999999999998</v>
      </c>
    </row>
    <row r="42" spans="2:7" x14ac:dyDescent="0.25">
      <c r="B42" s="140">
        <f t="shared" si="0"/>
        <v>29</v>
      </c>
      <c r="C42" s="141" t="s">
        <v>39</v>
      </c>
      <c r="D42" s="142" t="s">
        <v>11</v>
      </c>
      <c r="E42" s="164">
        <f>RESUMEN!P37</f>
        <v>12.05</v>
      </c>
      <c r="F42" s="165">
        <f>RESUMEN!E37</f>
        <v>953</v>
      </c>
      <c r="G42" s="164">
        <f>RESUMEN!Q37</f>
        <v>11483.650000000001</v>
      </c>
    </row>
    <row r="43" spans="2:7" x14ac:dyDescent="0.25">
      <c r="B43" s="140">
        <f t="shared" si="0"/>
        <v>30</v>
      </c>
      <c r="C43" s="141" t="s">
        <v>40</v>
      </c>
      <c r="D43" s="142" t="s">
        <v>11</v>
      </c>
      <c r="E43" s="164">
        <f>RESUMEN!P38</f>
        <v>15.39</v>
      </c>
      <c r="F43" s="165">
        <f>RESUMEN!E38</f>
        <v>216</v>
      </c>
      <c r="G43" s="164">
        <f>RESUMEN!Q38</f>
        <v>3324.2400000000002</v>
      </c>
    </row>
    <row r="44" spans="2:7" x14ac:dyDescent="0.25">
      <c r="B44" s="140">
        <f t="shared" si="0"/>
        <v>31</v>
      </c>
      <c r="C44" s="146" t="s">
        <v>41</v>
      </c>
      <c r="D44" s="142" t="s">
        <v>11</v>
      </c>
      <c r="E44" s="164">
        <f>RESUMEN!P39</f>
        <v>3.05</v>
      </c>
      <c r="F44" s="165">
        <f>RESUMEN!E39</f>
        <v>113</v>
      </c>
      <c r="G44" s="164">
        <f>RESUMEN!Q39</f>
        <v>344.65</v>
      </c>
    </row>
    <row r="45" spans="2:7" x14ac:dyDescent="0.25">
      <c r="B45" s="140">
        <f t="shared" si="0"/>
        <v>32</v>
      </c>
      <c r="C45" s="146" t="s">
        <v>42</v>
      </c>
      <c r="D45" s="142" t="s">
        <v>11</v>
      </c>
      <c r="E45" s="164">
        <f>RESUMEN!P40</f>
        <v>0.81</v>
      </c>
      <c r="F45" s="165">
        <f>RESUMEN!E40</f>
        <v>350</v>
      </c>
      <c r="G45" s="164">
        <f>RESUMEN!Q40</f>
        <v>283.5</v>
      </c>
    </row>
    <row r="46" spans="2:7" ht="27" x14ac:dyDescent="0.25">
      <c r="B46" s="140">
        <f t="shared" si="0"/>
        <v>33</v>
      </c>
      <c r="C46" s="147" t="s">
        <v>181</v>
      </c>
      <c r="D46" s="142" t="s">
        <v>11</v>
      </c>
      <c r="E46" s="164">
        <f>RESUMEN!P41</f>
        <v>6.73</v>
      </c>
      <c r="F46" s="165">
        <f>RESUMEN!E41</f>
        <v>160</v>
      </c>
      <c r="G46" s="164">
        <f>RESUMEN!Q41</f>
        <v>1076.8000000000002</v>
      </c>
    </row>
    <row r="47" spans="2:7" x14ac:dyDescent="0.25">
      <c r="B47" s="140">
        <f t="shared" si="0"/>
        <v>34</v>
      </c>
      <c r="C47" s="146" t="s">
        <v>43</v>
      </c>
      <c r="D47" s="142" t="s">
        <v>11</v>
      </c>
      <c r="E47" s="164">
        <f>RESUMEN!P42</f>
        <v>1.75</v>
      </c>
      <c r="F47" s="165">
        <f>RESUMEN!E42</f>
        <v>2</v>
      </c>
      <c r="G47" s="164">
        <f>RESUMEN!Q42</f>
        <v>3.5</v>
      </c>
    </row>
    <row r="48" spans="2:7" x14ac:dyDescent="0.25">
      <c r="B48" s="140">
        <f t="shared" si="0"/>
        <v>35</v>
      </c>
      <c r="C48" s="146" t="s">
        <v>44</v>
      </c>
      <c r="D48" s="142" t="s">
        <v>11</v>
      </c>
      <c r="E48" s="164">
        <f>RESUMEN!P43</f>
        <v>2.77</v>
      </c>
      <c r="F48" s="165">
        <f>RESUMEN!E43</f>
        <v>157</v>
      </c>
      <c r="G48" s="164">
        <f>RESUMEN!Q43</f>
        <v>434.89</v>
      </c>
    </row>
    <row r="49" spans="2:7" x14ac:dyDescent="0.25">
      <c r="B49" s="140">
        <f t="shared" si="0"/>
        <v>36</v>
      </c>
      <c r="C49" s="146" t="s">
        <v>45</v>
      </c>
      <c r="D49" s="142" t="s">
        <v>11</v>
      </c>
      <c r="E49" s="164">
        <f>RESUMEN!P44</f>
        <v>2.86</v>
      </c>
      <c r="F49" s="165">
        <f>RESUMEN!E44</f>
        <v>843</v>
      </c>
      <c r="G49" s="164">
        <f>RESUMEN!Q44</f>
        <v>2410.98</v>
      </c>
    </row>
    <row r="50" spans="2:7" x14ac:dyDescent="0.25">
      <c r="B50" s="140">
        <f t="shared" si="0"/>
        <v>37</v>
      </c>
      <c r="C50" s="146" t="s">
        <v>46</v>
      </c>
      <c r="D50" s="142" t="s">
        <v>11</v>
      </c>
      <c r="E50" s="164">
        <f>RESUMEN!P45</f>
        <v>3.08</v>
      </c>
      <c r="F50" s="165">
        <f>RESUMEN!E45</f>
        <v>58</v>
      </c>
      <c r="G50" s="164">
        <f>RESUMEN!Q45</f>
        <v>178.64000000000001</v>
      </c>
    </row>
    <row r="51" spans="2:7" x14ac:dyDescent="0.25">
      <c r="B51" s="140">
        <f t="shared" si="0"/>
        <v>38</v>
      </c>
      <c r="C51" s="146" t="s">
        <v>196</v>
      </c>
      <c r="D51" s="142" t="s">
        <v>47</v>
      </c>
      <c r="E51" s="164">
        <f>RESUMEN!P46</f>
        <v>0.9</v>
      </c>
      <c r="F51" s="165">
        <f>RESUMEN!E46</f>
        <v>2616</v>
      </c>
      <c r="G51" s="164">
        <f>RESUMEN!Q46</f>
        <v>2354.4</v>
      </c>
    </row>
    <row r="52" spans="2:7" x14ac:dyDescent="0.25">
      <c r="B52" s="140">
        <f t="shared" si="0"/>
        <v>39</v>
      </c>
      <c r="C52" s="148" t="s">
        <v>197</v>
      </c>
      <c r="D52" s="142" t="s">
        <v>11</v>
      </c>
      <c r="E52" s="164">
        <f>RESUMEN!P47</f>
        <v>3.07</v>
      </c>
      <c r="F52" s="165">
        <f>RESUMEN!E47</f>
        <v>0</v>
      </c>
      <c r="G52" s="164">
        <f>RESUMEN!Q47</f>
        <v>0</v>
      </c>
    </row>
    <row r="53" spans="2:7" x14ac:dyDescent="0.25">
      <c r="B53" s="140">
        <f t="shared" si="0"/>
        <v>40</v>
      </c>
      <c r="C53" s="148" t="s">
        <v>198</v>
      </c>
      <c r="D53" s="142" t="s">
        <v>11</v>
      </c>
      <c r="E53" s="164">
        <f>RESUMEN!P48</f>
        <v>4.22</v>
      </c>
      <c r="F53" s="165">
        <f>RESUMEN!E48</f>
        <v>91</v>
      </c>
      <c r="G53" s="164">
        <f>RESUMEN!Q48</f>
        <v>384.02</v>
      </c>
    </row>
    <row r="54" spans="2:7" x14ac:dyDescent="0.25">
      <c r="B54" s="140">
        <f t="shared" si="0"/>
        <v>41</v>
      </c>
      <c r="C54" s="148" t="s">
        <v>199</v>
      </c>
      <c r="D54" s="142" t="s">
        <v>11</v>
      </c>
      <c r="E54" s="164">
        <f>RESUMEN!P49</f>
        <v>5.0599999999999996</v>
      </c>
      <c r="F54" s="165">
        <f>RESUMEN!E49</f>
        <v>0</v>
      </c>
      <c r="G54" s="164">
        <f>RESUMEN!Q49</f>
        <v>0</v>
      </c>
    </row>
    <row r="55" spans="2:7" x14ac:dyDescent="0.25">
      <c r="B55" s="140">
        <f t="shared" si="0"/>
        <v>42</v>
      </c>
      <c r="C55" s="141" t="s">
        <v>48</v>
      </c>
      <c r="D55" s="142" t="s">
        <v>47</v>
      </c>
      <c r="E55" s="164">
        <f>RESUMEN!P50</f>
        <v>0.74</v>
      </c>
      <c r="F55" s="165">
        <f>RESUMEN!E50</f>
        <v>2220</v>
      </c>
      <c r="G55" s="164">
        <f>RESUMEN!Q50</f>
        <v>1642.8</v>
      </c>
    </row>
    <row r="56" spans="2:7" x14ac:dyDescent="0.25">
      <c r="B56" s="140">
        <f t="shared" si="0"/>
        <v>43</v>
      </c>
      <c r="C56" s="141" t="s">
        <v>49</v>
      </c>
      <c r="D56" s="142" t="s">
        <v>47</v>
      </c>
      <c r="E56" s="164">
        <f>RESUMEN!P51</f>
        <v>0.68</v>
      </c>
      <c r="F56" s="165">
        <f>RESUMEN!E51</f>
        <v>1075</v>
      </c>
      <c r="G56" s="164">
        <f>RESUMEN!Q51</f>
        <v>731</v>
      </c>
    </row>
    <row r="57" spans="2:7" x14ac:dyDescent="0.25">
      <c r="B57" s="140">
        <f t="shared" si="0"/>
        <v>44</v>
      </c>
      <c r="C57" s="141" t="s">
        <v>50</v>
      </c>
      <c r="D57" s="142" t="s">
        <v>47</v>
      </c>
      <c r="E57" s="164">
        <f>RESUMEN!P52</f>
        <v>0.72</v>
      </c>
      <c r="F57" s="165">
        <f>RESUMEN!E52</f>
        <v>18000</v>
      </c>
      <c r="G57" s="164">
        <f>RESUMEN!Q52</f>
        <v>12960</v>
      </c>
    </row>
    <row r="58" spans="2:7" x14ac:dyDescent="0.25">
      <c r="B58" s="140">
        <f t="shared" si="0"/>
        <v>45</v>
      </c>
      <c r="C58" s="141" t="s">
        <v>51</v>
      </c>
      <c r="D58" s="142" t="s">
        <v>47</v>
      </c>
      <c r="E58" s="164">
        <f>RESUMEN!P53</f>
        <v>0.96</v>
      </c>
      <c r="F58" s="165">
        <f>RESUMEN!E53</f>
        <v>54400</v>
      </c>
      <c r="G58" s="164">
        <f>RESUMEN!Q53</f>
        <v>52224</v>
      </c>
    </row>
    <row r="59" spans="2:7" x14ac:dyDescent="0.25">
      <c r="B59" s="140">
        <f t="shared" si="0"/>
        <v>46</v>
      </c>
      <c r="C59" s="141" t="s">
        <v>52</v>
      </c>
      <c r="D59" s="142" t="s">
        <v>47</v>
      </c>
      <c r="E59" s="164">
        <f>RESUMEN!P54</f>
        <v>1.43</v>
      </c>
      <c r="F59" s="165">
        <f>RESUMEN!E54</f>
        <v>0</v>
      </c>
      <c r="G59" s="164">
        <f>RESUMEN!Q54</f>
        <v>0</v>
      </c>
    </row>
    <row r="60" spans="2:7" ht="27" x14ac:dyDescent="0.25">
      <c r="B60" s="140">
        <f t="shared" si="0"/>
        <v>47</v>
      </c>
      <c r="C60" s="141" t="s">
        <v>53</v>
      </c>
      <c r="D60" s="142" t="s">
        <v>47</v>
      </c>
      <c r="E60" s="164">
        <f>RESUMEN!P55</f>
        <v>3.27</v>
      </c>
      <c r="F60" s="165">
        <f>RESUMEN!E55</f>
        <v>7000</v>
      </c>
      <c r="G60" s="164">
        <f>RESUMEN!Q55</f>
        <v>22890</v>
      </c>
    </row>
    <row r="61" spans="2:7" ht="27" x14ac:dyDescent="0.25">
      <c r="B61" s="140">
        <f t="shared" si="0"/>
        <v>48</v>
      </c>
      <c r="C61" s="143" t="s">
        <v>54</v>
      </c>
      <c r="D61" s="142" t="s">
        <v>11</v>
      </c>
      <c r="E61" s="164">
        <f>RESUMEN!P56</f>
        <v>10.45</v>
      </c>
      <c r="F61" s="165">
        <f>RESUMEN!E56</f>
        <v>186</v>
      </c>
      <c r="G61" s="164">
        <f>RESUMEN!Q56</f>
        <v>1943.6999999999998</v>
      </c>
    </row>
    <row r="62" spans="2:7" ht="27" x14ac:dyDescent="0.25">
      <c r="B62" s="140">
        <f t="shared" si="0"/>
        <v>49</v>
      </c>
      <c r="C62" s="143" t="s">
        <v>55</v>
      </c>
      <c r="D62" s="142" t="s">
        <v>11</v>
      </c>
      <c r="E62" s="164">
        <f>RESUMEN!P57</f>
        <v>0.66</v>
      </c>
      <c r="F62" s="165">
        <f>RESUMEN!E57</f>
        <v>78</v>
      </c>
      <c r="G62" s="164">
        <f>RESUMEN!Q57</f>
        <v>51.480000000000004</v>
      </c>
    </row>
    <row r="63" spans="2:7" x14ac:dyDescent="0.25">
      <c r="B63" s="140">
        <f t="shared" si="0"/>
        <v>50</v>
      </c>
      <c r="C63" s="143" t="s">
        <v>56</v>
      </c>
      <c r="D63" s="142" t="s">
        <v>11</v>
      </c>
      <c r="E63" s="164">
        <f>RESUMEN!P58</f>
        <v>0.18</v>
      </c>
      <c r="F63" s="165">
        <f>RESUMEN!E58</f>
        <v>1500</v>
      </c>
      <c r="G63" s="164">
        <f>RESUMEN!Q58</f>
        <v>270</v>
      </c>
    </row>
    <row r="64" spans="2:7" ht="27" x14ac:dyDescent="0.25">
      <c r="B64" s="140">
        <f t="shared" si="0"/>
        <v>51</v>
      </c>
      <c r="C64" s="143" t="s">
        <v>57</v>
      </c>
      <c r="D64" s="142" t="s">
        <v>11</v>
      </c>
      <c r="E64" s="164">
        <f>RESUMEN!P59</f>
        <v>43.57</v>
      </c>
      <c r="F64" s="165">
        <f>RESUMEN!E59</f>
        <v>3</v>
      </c>
      <c r="G64" s="164">
        <f>RESUMEN!Q59</f>
        <v>130.71</v>
      </c>
    </row>
    <row r="65" spans="2:7" x14ac:dyDescent="0.25">
      <c r="B65" s="140">
        <f t="shared" si="0"/>
        <v>52</v>
      </c>
      <c r="C65" s="141" t="s">
        <v>58</v>
      </c>
      <c r="D65" s="142" t="s">
        <v>11</v>
      </c>
      <c r="E65" s="164">
        <f>RESUMEN!P60</f>
        <v>94.46</v>
      </c>
      <c r="F65" s="165">
        <f>RESUMEN!E60</f>
        <v>29</v>
      </c>
      <c r="G65" s="164">
        <f>RESUMEN!Q60</f>
        <v>2739.3399999999997</v>
      </c>
    </row>
    <row r="66" spans="2:7" x14ac:dyDescent="0.25">
      <c r="B66" s="140">
        <f t="shared" si="0"/>
        <v>53</v>
      </c>
      <c r="C66" s="141" t="s">
        <v>59</v>
      </c>
      <c r="D66" s="142" t="s">
        <v>11</v>
      </c>
      <c r="E66" s="164">
        <f>RESUMEN!P61</f>
        <v>145.80000000000001</v>
      </c>
      <c r="F66" s="165">
        <f>RESUMEN!E61</f>
        <v>6</v>
      </c>
      <c r="G66" s="164">
        <f>RESUMEN!Q61</f>
        <v>874.80000000000007</v>
      </c>
    </row>
    <row r="67" spans="2:7" x14ac:dyDescent="0.25">
      <c r="B67" s="140">
        <f t="shared" si="0"/>
        <v>54</v>
      </c>
      <c r="C67" s="141" t="s">
        <v>60</v>
      </c>
      <c r="D67" s="142" t="s">
        <v>11</v>
      </c>
      <c r="E67" s="164">
        <f>RESUMEN!P62</f>
        <v>166.97</v>
      </c>
      <c r="F67" s="165">
        <f>RESUMEN!E62</f>
        <v>0</v>
      </c>
      <c r="G67" s="164">
        <f>RESUMEN!Q62</f>
        <v>0</v>
      </c>
    </row>
    <row r="68" spans="2:7" ht="40.5" x14ac:dyDescent="0.25">
      <c r="B68" s="140">
        <f t="shared" si="0"/>
        <v>55</v>
      </c>
      <c r="C68" s="149" t="s">
        <v>186</v>
      </c>
      <c r="D68" s="142" t="s">
        <v>11</v>
      </c>
      <c r="E68" s="164">
        <f>RESUMEN!P63</f>
        <v>18211.400000000001</v>
      </c>
      <c r="F68" s="165">
        <f>RESUMEN!E63</f>
        <v>1</v>
      </c>
      <c r="G68" s="164">
        <f>RESUMEN!Q63</f>
        <v>18211.400000000001</v>
      </c>
    </row>
    <row r="69" spans="2:7" ht="27" x14ac:dyDescent="0.25">
      <c r="B69" s="140">
        <f t="shared" si="0"/>
        <v>56</v>
      </c>
      <c r="C69" s="148" t="s">
        <v>200</v>
      </c>
      <c r="D69" s="142" t="s">
        <v>11</v>
      </c>
      <c r="E69" s="164">
        <f>RESUMEN!P64</f>
        <v>7.2</v>
      </c>
      <c r="F69" s="165">
        <f>RESUMEN!E64</f>
        <v>38</v>
      </c>
      <c r="G69" s="164">
        <f>RESUMEN!Q64</f>
        <v>273.60000000000002</v>
      </c>
    </row>
    <row r="70" spans="2:7" ht="27" x14ac:dyDescent="0.25">
      <c r="B70" s="140">
        <f t="shared" si="0"/>
        <v>57</v>
      </c>
      <c r="C70" s="148" t="s">
        <v>201</v>
      </c>
      <c r="D70" s="142" t="s">
        <v>11</v>
      </c>
      <c r="E70" s="164">
        <f>RESUMEN!P65</f>
        <v>7.12</v>
      </c>
      <c r="F70" s="165">
        <f>RESUMEN!E65</f>
        <v>0</v>
      </c>
      <c r="G70" s="164">
        <f>RESUMEN!Q65</f>
        <v>0</v>
      </c>
    </row>
    <row r="71" spans="2:7" ht="27" x14ac:dyDescent="0.25">
      <c r="B71" s="140">
        <f t="shared" si="0"/>
        <v>58</v>
      </c>
      <c r="C71" s="148" t="s">
        <v>61</v>
      </c>
      <c r="D71" s="142" t="s">
        <v>11</v>
      </c>
      <c r="E71" s="164">
        <f>RESUMEN!P66</f>
        <v>12.86</v>
      </c>
      <c r="F71" s="165">
        <f>RESUMEN!E66</f>
        <v>38</v>
      </c>
      <c r="G71" s="164">
        <f>RESUMEN!Q66</f>
        <v>488.67999999999995</v>
      </c>
    </row>
    <row r="72" spans="2:7" x14ac:dyDescent="0.25">
      <c r="B72" s="140">
        <f t="shared" si="0"/>
        <v>59</v>
      </c>
      <c r="C72" s="141" t="s">
        <v>62</v>
      </c>
      <c r="D72" s="142" t="s">
        <v>47</v>
      </c>
      <c r="E72" s="164">
        <f>RESUMEN!P67</f>
        <v>1.59</v>
      </c>
      <c r="F72" s="165">
        <f>RESUMEN!E67</f>
        <v>299</v>
      </c>
      <c r="G72" s="164">
        <f>RESUMEN!Q67</f>
        <v>475.41</v>
      </c>
    </row>
    <row r="73" spans="2:7" x14ac:dyDescent="0.25">
      <c r="B73" s="140">
        <f t="shared" si="0"/>
        <v>60</v>
      </c>
      <c r="C73" s="146" t="s">
        <v>63</v>
      </c>
      <c r="D73" s="142" t="s">
        <v>47</v>
      </c>
      <c r="E73" s="164">
        <f>RESUMEN!P68</f>
        <v>9.17</v>
      </c>
      <c r="F73" s="165">
        <f>RESUMEN!E68</f>
        <v>78</v>
      </c>
      <c r="G73" s="164">
        <f>RESUMEN!Q68</f>
        <v>715.26</v>
      </c>
    </row>
    <row r="74" spans="2:7" x14ac:dyDescent="0.25">
      <c r="B74" s="140">
        <f t="shared" si="0"/>
        <v>61</v>
      </c>
      <c r="C74" s="148" t="s">
        <v>64</v>
      </c>
      <c r="D74" s="142" t="s">
        <v>47</v>
      </c>
      <c r="E74" s="164">
        <f>RESUMEN!P69</f>
        <v>0.8</v>
      </c>
      <c r="F74" s="165">
        <f>RESUMEN!E69</f>
        <v>225</v>
      </c>
      <c r="G74" s="164">
        <f>RESUMEN!Q69</f>
        <v>180</v>
      </c>
    </row>
    <row r="75" spans="2:7" x14ac:dyDescent="0.25">
      <c r="B75" s="140">
        <f t="shared" si="0"/>
        <v>62</v>
      </c>
      <c r="C75" s="148" t="s">
        <v>65</v>
      </c>
      <c r="D75" s="142" t="s">
        <v>47</v>
      </c>
      <c r="E75" s="164">
        <f>RESUMEN!P70</f>
        <v>2.2000000000000002</v>
      </c>
      <c r="F75" s="165">
        <f>RESUMEN!E70</f>
        <v>39</v>
      </c>
      <c r="G75" s="164">
        <f>RESUMEN!Q70</f>
        <v>85.800000000000011</v>
      </c>
    </row>
    <row r="76" spans="2:7" x14ac:dyDescent="0.25">
      <c r="B76" s="140">
        <f t="shared" si="0"/>
        <v>63</v>
      </c>
      <c r="C76" s="148" t="s">
        <v>66</v>
      </c>
      <c r="D76" s="142" t="s">
        <v>11</v>
      </c>
      <c r="E76" s="164">
        <f>RESUMEN!P71</f>
        <v>2.2799999999999998</v>
      </c>
      <c r="F76" s="165">
        <f>RESUMEN!E71</f>
        <v>13</v>
      </c>
      <c r="G76" s="164">
        <f>RESUMEN!Q71</f>
        <v>29.639999999999997</v>
      </c>
    </row>
    <row r="77" spans="2:7" x14ac:dyDescent="0.25">
      <c r="B77" s="140">
        <f t="shared" si="0"/>
        <v>64</v>
      </c>
      <c r="C77" s="148" t="s">
        <v>67</v>
      </c>
      <c r="D77" s="142" t="s">
        <v>11</v>
      </c>
      <c r="E77" s="164">
        <f>RESUMEN!P72</f>
        <v>2.83</v>
      </c>
      <c r="F77" s="165">
        <f>RESUMEN!E72</f>
        <v>3</v>
      </c>
      <c r="G77" s="164">
        <f>RESUMEN!Q72</f>
        <v>8.49</v>
      </c>
    </row>
    <row r="78" spans="2:7" x14ac:dyDescent="0.25">
      <c r="B78" s="140">
        <f t="shared" si="0"/>
        <v>65</v>
      </c>
      <c r="C78" s="148" t="s">
        <v>68</v>
      </c>
      <c r="D78" s="142" t="s">
        <v>11</v>
      </c>
      <c r="E78" s="164">
        <f>RESUMEN!P73</f>
        <v>2.93</v>
      </c>
      <c r="F78" s="165">
        <f>RESUMEN!E73</f>
        <v>0</v>
      </c>
      <c r="G78" s="164">
        <f>RESUMEN!Q73</f>
        <v>0</v>
      </c>
    </row>
    <row r="79" spans="2:7" x14ac:dyDescent="0.25">
      <c r="B79" s="140">
        <f t="shared" si="0"/>
        <v>66</v>
      </c>
      <c r="C79" s="148" t="s">
        <v>69</v>
      </c>
      <c r="D79" s="142" t="s">
        <v>11</v>
      </c>
      <c r="E79" s="164">
        <f>RESUMEN!P74</f>
        <v>3.17</v>
      </c>
      <c r="F79" s="165">
        <f>RESUMEN!E74</f>
        <v>0</v>
      </c>
      <c r="G79" s="164">
        <f>RESUMEN!Q74</f>
        <v>0</v>
      </c>
    </row>
    <row r="80" spans="2:7" x14ac:dyDescent="0.25">
      <c r="B80" s="140">
        <f t="shared" ref="B80:B110" si="1">B79+1</f>
        <v>67</v>
      </c>
      <c r="C80" s="148" t="s">
        <v>70</v>
      </c>
      <c r="D80" s="142" t="s">
        <v>11</v>
      </c>
      <c r="E80" s="164">
        <f>RESUMEN!P75</f>
        <v>3.35</v>
      </c>
      <c r="F80" s="165">
        <f>RESUMEN!E75</f>
        <v>3</v>
      </c>
      <c r="G80" s="164">
        <f>RESUMEN!Q75</f>
        <v>10.050000000000001</v>
      </c>
    </row>
    <row r="81" spans="2:7" x14ac:dyDescent="0.25">
      <c r="B81" s="140">
        <f t="shared" si="1"/>
        <v>68</v>
      </c>
      <c r="C81" s="148" t="s">
        <v>71</v>
      </c>
      <c r="D81" s="142" t="s">
        <v>11</v>
      </c>
      <c r="E81" s="164">
        <f>RESUMEN!P76</f>
        <v>3.4</v>
      </c>
      <c r="F81" s="165">
        <f>RESUMEN!E76</f>
        <v>0</v>
      </c>
      <c r="G81" s="164">
        <f>RESUMEN!Q76</f>
        <v>0</v>
      </c>
    </row>
    <row r="82" spans="2:7" x14ac:dyDescent="0.25">
      <c r="B82" s="140">
        <f t="shared" si="1"/>
        <v>69</v>
      </c>
      <c r="C82" s="148" t="s">
        <v>72</v>
      </c>
      <c r="D82" s="142" t="s">
        <v>11</v>
      </c>
      <c r="E82" s="164">
        <f>RESUMEN!P77</f>
        <v>4.8</v>
      </c>
      <c r="F82" s="165">
        <f>RESUMEN!E77</f>
        <v>3</v>
      </c>
      <c r="G82" s="164">
        <f>RESUMEN!Q77</f>
        <v>14.399999999999999</v>
      </c>
    </row>
    <row r="83" spans="2:7" ht="27" x14ac:dyDescent="0.25">
      <c r="B83" s="140">
        <f t="shared" si="1"/>
        <v>70</v>
      </c>
      <c r="C83" s="148" t="s">
        <v>73</v>
      </c>
      <c r="D83" s="142" t="s">
        <v>11</v>
      </c>
      <c r="E83" s="164">
        <f>RESUMEN!P78</f>
        <v>7.95</v>
      </c>
      <c r="F83" s="165">
        <f>RESUMEN!E78</f>
        <v>66</v>
      </c>
      <c r="G83" s="164">
        <f>RESUMEN!Q78</f>
        <v>524.70000000000005</v>
      </c>
    </row>
    <row r="84" spans="2:7" ht="27" x14ac:dyDescent="0.25">
      <c r="B84" s="140">
        <f t="shared" si="1"/>
        <v>71</v>
      </c>
      <c r="C84" s="147" t="s">
        <v>74</v>
      </c>
      <c r="D84" s="142" t="s">
        <v>11</v>
      </c>
      <c r="E84" s="164">
        <f>RESUMEN!P79</f>
        <v>1430.85</v>
      </c>
      <c r="F84" s="165">
        <f>RESUMEN!E79</f>
        <v>1</v>
      </c>
      <c r="G84" s="164">
        <f>RESUMEN!Q79</f>
        <v>1430.85</v>
      </c>
    </row>
    <row r="85" spans="2:7" ht="27" x14ac:dyDescent="0.25">
      <c r="B85" s="140">
        <f t="shared" si="1"/>
        <v>72</v>
      </c>
      <c r="C85" s="147" t="s">
        <v>75</v>
      </c>
      <c r="D85" s="142" t="s">
        <v>11</v>
      </c>
      <c r="E85" s="164">
        <f>RESUMEN!P80</f>
        <v>1919.83</v>
      </c>
      <c r="F85" s="165">
        <f>RESUMEN!E80</f>
        <v>12</v>
      </c>
      <c r="G85" s="164">
        <f>RESUMEN!Q80</f>
        <v>23037.96</v>
      </c>
    </row>
    <row r="86" spans="2:7" ht="27" x14ac:dyDescent="0.25">
      <c r="B86" s="140">
        <f t="shared" si="1"/>
        <v>73</v>
      </c>
      <c r="C86" s="147" t="s">
        <v>76</v>
      </c>
      <c r="D86" s="142" t="s">
        <v>11</v>
      </c>
      <c r="E86" s="164">
        <f>RESUMEN!P81</f>
        <v>8.02</v>
      </c>
      <c r="F86" s="165">
        <f>RESUMEN!E81</f>
        <v>90</v>
      </c>
      <c r="G86" s="164">
        <f>RESUMEN!Q81</f>
        <v>721.8</v>
      </c>
    </row>
    <row r="87" spans="2:7" ht="27" x14ac:dyDescent="0.25">
      <c r="B87" s="140">
        <f t="shared" si="1"/>
        <v>74</v>
      </c>
      <c r="C87" s="147" t="s">
        <v>77</v>
      </c>
      <c r="D87" s="142" t="s">
        <v>11</v>
      </c>
      <c r="E87" s="164">
        <f>RESUMEN!P82</f>
        <v>10.39</v>
      </c>
      <c r="F87" s="165">
        <f>RESUMEN!E82</f>
        <v>27</v>
      </c>
      <c r="G87" s="164">
        <f>RESUMEN!Q82</f>
        <v>280.53000000000003</v>
      </c>
    </row>
    <row r="88" spans="2:7" x14ac:dyDescent="0.25">
      <c r="B88" s="140">
        <f t="shared" si="1"/>
        <v>75</v>
      </c>
      <c r="C88" s="147" t="s">
        <v>202</v>
      </c>
      <c r="D88" s="142" t="s">
        <v>11</v>
      </c>
      <c r="E88" s="164">
        <f>RESUMEN!P83</f>
        <v>12.76</v>
      </c>
      <c r="F88" s="165">
        <f>RESUMEN!E83</f>
        <v>13</v>
      </c>
      <c r="G88" s="164">
        <f>RESUMEN!Q83</f>
        <v>165.88</v>
      </c>
    </row>
    <row r="89" spans="2:7" x14ac:dyDescent="0.25">
      <c r="B89" s="140">
        <f t="shared" si="1"/>
        <v>76</v>
      </c>
      <c r="C89" s="147" t="s">
        <v>78</v>
      </c>
      <c r="D89" s="142" t="s">
        <v>11</v>
      </c>
      <c r="E89" s="164">
        <f>RESUMEN!P84</f>
        <v>2.46</v>
      </c>
      <c r="F89" s="165">
        <f>RESUMEN!E84</f>
        <v>104</v>
      </c>
      <c r="G89" s="164">
        <f>RESUMEN!Q84</f>
        <v>255.84</v>
      </c>
    </row>
    <row r="90" spans="2:7" ht="27" x14ac:dyDescent="0.25">
      <c r="B90" s="140">
        <f t="shared" si="1"/>
        <v>77</v>
      </c>
      <c r="C90" s="143" t="s">
        <v>79</v>
      </c>
      <c r="D90" s="142" t="s">
        <v>11</v>
      </c>
      <c r="E90" s="164">
        <f>RESUMEN!P85</f>
        <v>144.16999999999999</v>
      </c>
      <c r="F90" s="165">
        <f>RESUMEN!E85</f>
        <v>110</v>
      </c>
      <c r="G90" s="164">
        <f>RESUMEN!Q85</f>
        <v>15858.699999999999</v>
      </c>
    </row>
    <row r="91" spans="2:7" ht="27" x14ac:dyDescent="0.25">
      <c r="B91" s="140">
        <f t="shared" si="1"/>
        <v>78</v>
      </c>
      <c r="C91" s="143" t="s">
        <v>80</v>
      </c>
      <c r="D91" s="142" t="s">
        <v>11</v>
      </c>
      <c r="E91" s="164">
        <f>RESUMEN!P86</f>
        <v>2.42</v>
      </c>
      <c r="F91" s="165">
        <f>RESUMEN!E86</f>
        <v>220</v>
      </c>
      <c r="G91" s="164">
        <f>RESUMEN!Q86</f>
        <v>532.4</v>
      </c>
    </row>
    <row r="92" spans="2:7" x14ac:dyDescent="0.25">
      <c r="B92" s="140">
        <f t="shared" si="1"/>
        <v>79</v>
      </c>
      <c r="C92" s="143" t="s">
        <v>203</v>
      </c>
      <c r="D92" s="142" t="s">
        <v>47</v>
      </c>
      <c r="E92" s="164">
        <f>RESUMEN!P87</f>
        <v>0.93</v>
      </c>
      <c r="F92" s="165">
        <f>RESUMEN!E87</f>
        <v>330</v>
      </c>
      <c r="G92" s="164">
        <f>RESUMEN!Q87</f>
        <v>306.90000000000003</v>
      </c>
    </row>
    <row r="93" spans="2:7" x14ac:dyDescent="0.25">
      <c r="B93" s="140">
        <f t="shared" si="1"/>
        <v>80</v>
      </c>
      <c r="C93" s="147" t="s">
        <v>204</v>
      </c>
      <c r="D93" s="142" t="s">
        <v>11</v>
      </c>
      <c r="E93" s="164">
        <f>RESUMEN!P88</f>
        <v>1.3</v>
      </c>
      <c r="F93" s="165">
        <f>RESUMEN!E88</f>
        <v>140</v>
      </c>
      <c r="G93" s="164">
        <f>RESUMEN!Q88</f>
        <v>182</v>
      </c>
    </row>
    <row r="94" spans="2:7" x14ac:dyDescent="0.25">
      <c r="B94" s="140">
        <f t="shared" si="1"/>
        <v>81</v>
      </c>
      <c r="C94" s="145" t="s">
        <v>205</v>
      </c>
      <c r="D94" s="142" t="s">
        <v>11</v>
      </c>
      <c r="E94" s="164">
        <f>RESUMEN!P89</f>
        <v>0.38</v>
      </c>
      <c r="F94" s="165">
        <f>RESUMEN!E89</f>
        <v>70</v>
      </c>
      <c r="G94" s="164">
        <f>RESUMEN!Q89</f>
        <v>26.6</v>
      </c>
    </row>
    <row r="95" spans="2:7" x14ac:dyDescent="0.25">
      <c r="B95" s="140">
        <f t="shared" si="1"/>
        <v>82</v>
      </c>
      <c r="C95" s="145" t="s">
        <v>206</v>
      </c>
      <c r="D95" s="142" t="s">
        <v>11</v>
      </c>
      <c r="E95" s="164">
        <f>RESUMEN!P90</f>
        <v>0.51</v>
      </c>
      <c r="F95" s="165">
        <f>RESUMEN!E90</f>
        <v>70</v>
      </c>
      <c r="G95" s="164">
        <f>RESUMEN!Q90</f>
        <v>35.700000000000003</v>
      </c>
    </row>
    <row r="96" spans="2:7" ht="27" x14ac:dyDescent="0.25">
      <c r="B96" s="140">
        <f t="shared" si="1"/>
        <v>83</v>
      </c>
      <c r="C96" s="143" t="s">
        <v>182</v>
      </c>
      <c r="D96" s="142" t="s">
        <v>11</v>
      </c>
      <c r="E96" s="164">
        <f>RESUMEN!P91</f>
        <v>2.14</v>
      </c>
      <c r="F96" s="165">
        <f>RESUMEN!E91</f>
        <v>296</v>
      </c>
      <c r="G96" s="164">
        <f>RESUMEN!Q91</f>
        <v>633.44000000000005</v>
      </c>
    </row>
    <row r="97" spans="2:7" x14ac:dyDescent="0.25">
      <c r="B97" s="140">
        <f t="shared" si="1"/>
        <v>84</v>
      </c>
      <c r="C97" s="145" t="s">
        <v>81</v>
      </c>
      <c r="D97" s="142" t="s">
        <v>11</v>
      </c>
      <c r="E97" s="164">
        <f>RESUMEN!P92</f>
        <v>2.23</v>
      </c>
      <c r="F97" s="165">
        <f>RESUMEN!E92</f>
        <v>160</v>
      </c>
      <c r="G97" s="164">
        <f>RESUMEN!Q92</f>
        <v>356.8</v>
      </c>
    </row>
    <row r="98" spans="2:7" x14ac:dyDescent="0.25">
      <c r="B98" s="140">
        <f t="shared" si="1"/>
        <v>85</v>
      </c>
      <c r="C98" s="148" t="s">
        <v>82</v>
      </c>
      <c r="D98" s="142" t="s">
        <v>11</v>
      </c>
      <c r="E98" s="164">
        <f>RESUMEN!P93</f>
        <v>0.51</v>
      </c>
      <c r="F98" s="165">
        <f>RESUMEN!E93</f>
        <v>160</v>
      </c>
      <c r="G98" s="164">
        <f>RESUMEN!Q93</f>
        <v>81.599999999999994</v>
      </c>
    </row>
    <row r="99" spans="2:7" ht="27" x14ac:dyDescent="0.25">
      <c r="B99" s="140">
        <f t="shared" si="1"/>
        <v>86</v>
      </c>
      <c r="C99" s="147" t="s">
        <v>83</v>
      </c>
      <c r="D99" s="142" t="s">
        <v>47</v>
      </c>
      <c r="E99" s="164">
        <f>RESUMEN!P94</f>
        <v>1.59</v>
      </c>
      <c r="F99" s="165">
        <f>RESUMEN!E94</f>
        <v>4409.3</v>
      </c>
      <c r="G99" s="164">
        <f>RESUMEN!Q94</f>
        <v>7010.7870000000003</v>
      </c>
    </row>
    <row r="100" spans="2:7" ht="27" x14ac:dyDescent="0.25">
      <c r="B100" s="140">
        <f t="shared" si="1"/>
        <v>87</v>
      </c>
      <c r="C100" s="143" t="s">
        <v>84</v>
      </c>
      <c r="D100" s="142" t="s">
        <v>11</v>
      </c>
      <c r="E100" s="164">
        <f>RESUMEN!P95</f>
        <v>21.27</v>
      </c>
      <c r="F100" s="165">
        <f>RESUMEN!E95</f>
        <v>80</v>
      </c>
      <c r="G100" s="164">
        <f>RESUMEN!Q95</f>
        <v>1701.6</v>
      </c>
    </row>
    <row r="101" spans="2:7" x14ac:dyDescent="0.25">
      <c r="B101" s="140">
        <f t="shared" si="1"/>
        <v>88</v>
      </c>
      <c r="C101" s="143" t="s">
        <v>85</v>
      </c>
      <c r="D101" s="142" t="s">
        <v>11</v>
      </c>
      <c r="E101" s="164">
        <f>RESUMEN!P96</f>
        <v>7.68</v>
      </c>
      <c r="F101" s="165">
        <f>RESUMEN!E96</f>
        <v>80</v>
      </c>
      <c r="G101" s="164">
        <f>RESUMEN!Q96</f>
        <v>614.4</v>
      </c>
    </row>
    <row r="102" spans="2:7" x14ac:dyDescent="0.25">
      <c r="B102" s="140">
        <f t="shared" si="1"/>
        <v>89</v>
      </c>
      <c r="C102" s="143" t="s">
        <v>86</v>
      </c>
      <c r="D102" s="142" t="s">
        <v>11</v>
      </c>
      <c r="E102" s="164">
        <f>RESUMEN!P97</f>
        <v>0.03</v>
      </c>
      <c r="F102" s="165">
        <f>RESUMEN!E97</f>
        <v>240</v>
      </c>
      <c r="G102" s="164">
        <f>RESUMEN!Q97</f>
        <v>7.1999999999999993</v>
      </c>
    </row>
    <row r="103" spans="2:7" x14ac:dyDescent="0.25">
      <c r="B103" s="140">
        <f t="shared" si="1"/>
        <v>90</v>
      </c>
      <c r="C103" s="143" t="s">
        <v>87</v>
      </c>
      <c r="D103" s="142" t="s">
        <v>11</v>
      </c>
      <c r="E103" s="164">
        <f>RESUMEN!P98</f>
        <v>0.03</v>
      </c>
      <c r="F103" s="165">
        <f>RESUMEN!E98</f>
        <v>240</v>
      </c>
      <c r="G103" s="164">
        <f>RESUMEN!Q98</f>
        <v>7.1999999999999993</v>
      </c>
    </row>
    <row r="104" spans="2:7" x14ac:dyDescent="0.25">
      <c r="B104" s="140">
        <f t="shared" si="1"/>
        <v>91</v>
      </c>
      <c r="C104" s="143" t="s">
        <v>88</v>
      </c>
      <c r="D104" s="142" t="s">
        <v>11</v>
      </c>
      <c r="E104" s="164">
        <f>RESUMEN!P99</f>
        <v>0.28000000000000003</v>
      </c>
      <c r="F104" s="165">
        <f>RESUMEN!E99</f>
        <v>240</v>
      </c>
      <c r="G104" s="164">
        <f>RESUMEN!Q99</f>
        <v>67.2</v>
      </c>
    </row>
    <row r="105" spans="2:7" x14ac:dyDescent="0.25">
      <c r="B105" s="140">
        <f t="shared" si="1"/>
        <v>92</v>
      </c>
      <c r="C105" s="143" t="s">
        <v>89</v>
      </c>
      <c r="D105" s="142" t="s">
        <v>11</v>
      </c>
      <c r="E105" s="164">
        <f>RESUMEN!P100</f>
        <v>3.21</v>
      </c>
      <c r="F105" s="165">
        <f>RESUMEN!E100</f>
        <v>80</v>
      </c>
      <c r="G105" s="164">
        <f>RESUMEN!Q100</f>
        <v>256.8</v>
      </c>
    </row>
    <row r="106" spans="2:7" x14ac:dyDescent="0.25">
      <c r="B106" s="140">
        <f t="shared" si="1"/>
        <v>93</v>
      </c>
      <c r="C106" s="143" t="s">
        <v>90</v>
      </c>
      <c r="D106" s="142" t="s">
        <v>11</v>
      </c>
      <c r="E106" s="164">
        <f>RESUMEN!P101</f>
        <v>0.17</v>
      </c>
      <c r="F106" s="165">
        <f>RESUMEN!E101</f>
        <v>80</v>
      </c>
      <c r="G106" s="164">
        <f>RESUMEN!Q101</f>
        <v>13.600000000000001</v>
      </c>
    </row>
    <row r="107" spans="2:7" x14ac:dyDescent="0.25">
      <c r="B107" s="140">
        <f t="shared" si="1"/>
        <v>94</v>
      </c>
      <c r="C107" s="150" t="s">
        <v>91</v>
      </c>
      <c r="D107" s="142" t="s">
        <v>11</v>
      </c>
      <c r="E107" s="164">
        <f>RESUMEN!P102</f>
        <v>0.17</v>
      </c>
      <c r="F107" s="165">
        <f>RESUMEN!E102</f>
        <v>160</v>
      </c>
      <c r="G107" s="164">
        <f>RESUMEN!Q102</f>
        <v>27.200000000000003</v>
      </c>
    </row>
    <row r="108" spans="2:7" ht="27" x14ac:dyDescent="0.25">
      <c r="B108" s="140">
        <f t="shared" si="1"/>
        <v>95</v>
      </c>
      <c r="C108" s="141" t="s">
        <v>207</v>
      </c>
      <c r="D108" s="142" t="s">
        <v>11</v>
      </c>
      <c r="E108" s="164">
        <f>RESUMEN!P103</f>
        <v>40.33</v>
      </c>
      <c r="F108" s="165">
        <f>RESUMEN!E103</f>
        <v>80</v>
      </c>
      <c r="G108" s="164">
        <f>RESUMEN!Q103</f>
        <v>3226.3999999999996</v>
      </c>
    </row>
    <row r="109" spans="2:7" ht="27" x14ac:dyDescent="0.25">
      <c r="B109" s="140">
        <f t="shared" si="1"/>
        <v>96</v>
      </c>
      <c r="C109" s="141" t="s">
        <v>208</v>
      </c>
      <c r="D109" s="142" t="s">
        <v>11</v>
      </c>
      <c r="E109" s="164">
        <f>RESUMEN!P104</f>
        <v>36.15</v>
      </c>
      <c r="F109" s="165">
        <f>RESUMEN!E104</f>
        <v>80</v>
      </c>
      <c r="G109" s="164">
        <f>RESUMEN!Q104</f>
        <v>2892</v>
      </c>
    </row>
    <row r="110" spans="2:7" ht="27" x14ac:dyDescent="0.25">
      <c r="B110" s="140">
        <f t="shared" si="1"/>
        <v>97</v>
      </c>
      <c r="C110" s="141" t="s">
        <v>92</v>
      </c>
      <c r="D110" s="142" t="s">
        <v>11</v>
      </c>
      <c r="E110" s="164">
        <f>RESUMEN!P105</f>
        <v>24.75</v>
      </c>
      <c r="F110" s="165">
        <f>RESUMEN!E105</f>
        <v>80</v>
      </c>
      <c r="G110" s="164">
        <f>RESUMEN!Q105</f>
        <v>1980</v>
      </c>
    </row>
    <row r="111" spans="2:7" x14ac:dyDescent="0.25">
      <c r="B111" s="161" t="s">
        <v>8</v>
      </c>
      <c r="C111" s="364" t="s">
        <v>93</v>
      </c>
      <c r="D111" s="365"/>
      <c r="E111" s="365"/>
      <c r="F111" s="366"/>
      <c r="G111" s="164">
        <f>RESUMEN!Q106</f>
        <v>339394.77700000006</v>
      </c>
    </row>
    <row r="112" spans="2:7" s="170" customFormat="1" x14ac:dyDescent="0.25">
      <c r="B112" s="166"/>
      <c r="C112" s="167"/>
      <c r="D112" s="151"/>
      <c r="E112" s="168"/>
      <c r="F112" s="169"/>
      <c r="G112" s="168"/>
    </row>
    <row r="113" spans="2:7" x14ac:dyDescent="0.25">
      <c r="B113" s="152" t="s">
        <v>94</v>
      </c>
      <c r="C113" s="153" t="s">
        <v>95</v>
      </c>
      <c r="D113" s="367"/>
      <c r="E113" s="368"/>
      <c r="F113" s="368"/>
      <c r="G113" s="369"/>
    </row>
    <row r="114" spans="2:7" x14ac:dyDescent="0.25">
      <c r="B114" s="140">
        <f>B110+1</f>
        <v>98</v>
      </c>
      <c r="C114" s="154" t="s">
        <v>97</v>
      </c>
      <c r="D114" s="155" t="s">
        <v>96</v>
      </c>
      <c r="E114" s="164">
        <f>RESUMEN!P109</f>
        <v>151.05000000000001</v>
      </c>
      <c r="F114" s="165">
        <f>RESUMEN!E109</f>
        <v>0</v>
      </c>
      <c r="G114" s="164">
        <f>RESUMEN!Q109</f>
        <v>0</v>
      </c>
    </row>
    <row r="115" spans="2:7" x14ac:dyDescent="0.25">
      <c r="B115" s="140">
        <f>B114+1</f>
        <v>99</v>
      </c>
      <c r="C115" s="154" t="s">
        <v>98</v>
      </c>
      <c r="D115" s="155" t="s">
        <v>96</v>
      </c>
      <c r="E115" s="164">
        <f>RESUMEN!P110</f>
        <v>121.4</v>
      </c>
      <c r="F115" s="165">
        <f>RESUMEN!E110</f>
        <v>0</v>
      </c>
      <c r="G115" s="164">
        <f>RESUMEN!Q110</f>
        <v>0</v>
      </c>
    </row>
    <row r="116" spans="2:7" x14ac:dyDescent="0.25">
      <c r="B116" s="140">
        <f t="shared" ref="B116:B179" si="2">B115+1</f>
        <v>100</v>
      </c>
      <c r="C116" s="154" t="s">
        <v>99</v>
      </c>
      <c r="D116" s="155" t="s">
        <v>96</v>
      </c>
      <c r="E116" s="164">
        <f>RESUMEN!P111</f>
        <v>92.22</v>
      </c>
      <c r="F116" s="165">
        <f>RESUMEN!E111</f>
        <v>0</v>
      </c>
      <c r="G116" s="164">
        <f>RESUMEN!Q111</f>
        <v>0</v>
      </c>
    </row>
    <row r="117" spans="2:7" x14ac:dyDescent="0.25">
      <c r="B117" s="140">
        <f t="shared" si="2"/>
        <v>101</v>
      </c>
      <c r="C117" s="154" t="s">
        <v>183</v>
      </c>
      <c r="D117" s="155" t="s">
        <v>96</v>
      </c>
      <c r="E117" s="164">
        <f>RESUMEN!P112</f>
        <v>153.02000000000001</v>
      </c>
      <c r="F117" s="165">
        <f>RESUMEN!E112</f>
        <v>0</v>
      </c>
      <c r="G117" s="164">
        <f>RESUMEN!Q112</f>
        <v>0</v>
      </c>
    </row>
    <row r="118" spans="2:7" ht="40.5" x14ac:dyDescent="0.25">
      <c r="B118" s="140">
        <f t="shared" si="2"/>
        <v>102</v>
      </c>
      <c r="C118" s="154" t="s">
        <v>100</v>
      </c>
      <c r="D118" s="155" t="s">
        <v>96</v>
      </c>
      <c r="E118" s="164">
        <f>RESUMEN!P113</f>
        <v>298.52</v>
      </c>
      <c r="F118" s="165">
        <f>RESUMEN!E113</f>
        <v>0</v>
      </c>
      <c r="G118" s="164">
        <f>RESUMEN!Q113</f>
        <v>0</v>
      </c>
    </row>
    <row r="119" spans="2:7" ht="40.5" x14ac:dyDescent="0.25">
      <c r="B119" s="140">
        <f t="shared" si="2"/>
        <v>103</v>
      </c>
      <c r="C119" s="154" t="s">
        <v>101</v>
      </c>
      <c r="D119" s="155" t="s">
        <v>96</v>
      </c>
      <c r="E119" s="164">
        <f>RESUMEN!P114</f>
        <v>173.35</v>
      </c>
      <c r="F119" s="165">
        <f>RESUMEN!E114</f>
        <v>0</v>
      </c>
      <c r="G119" s="164">
        <f>RESUMEN!Q114</f>
        <v>0</v>
      </c>
    </row>
    <row r="120" spans="2:7" ht="27" x14ac:dyDescent="0.25">
      <c r="B120" s="140">
        <f t="shared" si="2"/>
        <v>104</v>
      </c>
      <c r="C120" s="154" t="s">
        <v>184</v>
      </c>
      <c r="D120" s="155" t="s">
        <v>96</v>
      </c>
      <c r="E120" s="164">
        <f>RESUMEN!P115</f>
        <v>140.36000000000001</v>
      </c>
      <c r="F120" s="165">
        <f>RESUMEN!E115</f>
        <v>18</v>
      </c>
      <c r="G120" s="164">
        <f>RESUMEN!Q115</f>
        <v>2526.4800000000005</v>
      </c>
    </row>
    <row r="121" spans="2:7" ht="27" x14ac:dyDescent="0.25">
      <c r="B121" s="140">
        <f t="shared" si="2"/>
        <v>105</v>
      </c>
      <c r="C121" s="154" t="s">
        <v>185</v>
      </c>
      <c r="D121" s="155" t="s">
        <v>96</v>
      </c>
      <c r="E121" s="164">
        <f>RESUMEN!P116</f>
        <v>209.42</v>
      </c>
      <c r="F121" s="165">
        <f>RESUMEN!E116</f>
        <v>0</v>
      </c>
      <c r="G121" s="164">
        <f>RESUMEN!Q116</f>
        <v>0</v>
      </c>
    </row>
    <row r="122" spans="2:7" x14ac:dyDescent="0.25">
      <c r="B122" s="140">
        <f t="shared" si="2"/>
        <v>106</v>
      </c>
      <c r="C122" s="154" t="s">
        <v>187</v>
      </c>
      <c r="D122" s="155" t="s">
        <v>11</v>
      </c>
      <c r="E122" s="164">
        <f>RESUMEN!P117</f>
        <v>18.309999999999999</v>
      </c>
      <c r="F122" s="165">
        <f>RESUMEN!E117</f>
        <v>444</v>
      </c>
      <c r="G122" s="164">
        <f>RESUMEN!Q117</f>
        <v>8129.6399999999994</v>
      </c>
    </row>
    <row r="123" spans="2:7" x14ac:dyDescent="0.25">
      <c r="B123" s="140">
        <f t="shared" si="2"/>
        <v>107</v>
      </c>
      <c r="C123" s="154" t="s">
        <v>188</v>
      </c>
      <c r="D123" s="155" t="s">
        <v>11</v>
      </c>
      <c r="E123" s="164">
        <f>RESUMEN!P118</f>
        <v>32.46</v>
      </c>
      <c r="F123" s="165">
        <f>RESUMEN!E118</f>
        <v>0</v>
      </c>
      <c r="G123" s="164">
        <f>RESUMEN!Q118</f>
        <v>0</v>
      </c>
    </row>
    <row r="124" spans="2:7" x14ac:dyDescent="0.25">
      <c r="B124" s="140">
        <f t="shared" si="2"/>
        <v>108</v>
      </c>
      <c r="C124" s="154" t="s">
        <v>102</v>
      </c>
      <c r="D124" s="155" t="s">
        <v>11</v>
      </c>
      <c r="E124" s="164">
        <f>RESUMEN!P119</f>
        <v>59.07</v>
      </c>
      <c r="F124" s="165">
        <f>RESUMEN!E119</f>
        <v>0</v>
      </c>
      <c r="G124" s="164">
        <f>RESUMEN!Q119</f>
        <v>0</v>
      </c>
    </row>
    <row r="125" spans="2:7" x14ac:dyDescent="0.25">
      <c r="B125" s="140">
        <f t="shared" si="2"/>
        <v>109</v>
      </c>
      <c r="C125" s="154" t="s">
        <v>103</v>
      </c>
      <c r="D125" s="155" t="s">
        <v>11</v>
      </c>
      <c r="E125" s="164">
        <f>RESUMEN!P120</f>
        <v>33.89</v>
      </c>
      <c r="F125" s="165">
        <f>RESUMEN!E120</f>
        <v>314</v>
      </c>
      <c r="G125" s="164">
        <f>RESUMEN!Q120</f>
        <v>10641.460000000001</v>
      </c>
    </row>
    <row r="126" spans="2:7" x14ac:dyDescent="0.25">
      <c r="B126" s="140">
        <f t="shared" si="2"/>
        <v>110</v>
      </c>
      <c r="C126" s="154" t="s">
        <v>104</v>
      </c>
      <c r="D126" s="155" t="s">
        <v>11</v>
      </c>
      <c r="E126" s="164">
        <f>RESUMEN!P121</f>
        <v>50.92</v>
      </c>
      <c r="F126" s="165">
        <f>RESUMEN!E121</f>
        <v>8</v>
      </c>
      <c r="G126" s="164">
        <f>RESUMEN!Q121</f>
        <v>407.36</v>
      </c>
    </row>
    <row r="127" spans="2:7" x14ac:dyDescent="0.25">
      <c r="B127" s="140">
        <f t="shared" si="2"/>
        <v>111</v>
      </c>
      <c r="C127" s="143" t="s">
        <v>105</v>
      </c>
      <c r="D127" s="155" t="s">
        <v>11</v>
      </c>
      <c r="E127" s="164">
        <f>RESUMEN!P122</f>
        <v>9.1300000000000008</v>
      </c>
      <c r="F127" s="165">
        <f>RESUMEN!E122</f>
        <v>122</v>
      </c>
      <c r="G127" s="164">
        <f>RESUMEN!Q122</f>
        <v>1113.8600000000001</v>
      </c>
    </row>
    <row r="128" spans="2:7" ht="27" x14ac:dyDescent="0.25">
      <c r="B128" s="140">
        <f t="shared" si="2"/>
        <v>112</v>
      </c>
      <c r="C128" s="156" t="s">
        <v>106</v>
      </c>
      <c r="D128" s="155" t="s">
        <v>11</v>
      </c>
      <c r="E128" s="164">
        <f>RESUMEN!P123</f>
        <v>16.920000000000002</v>
      </c>
      <c r="F128" s="165">
        <f>RESUMEN!E123</f>
        <v>10</v>
      </c>
      <c r="G128" s="164">
        <f>RESUMEN!Q123</f>
        <v>169.20000000000002</v>
      </c>
    </row>
    <row r="129" spans="2:7" ht="27" x14ac:dyDescent="0.25">
      <c r="B129" s="140">
        <f t="shared" si="2"/>
        <v>113</v>
      </c>
      <c r="C129" s="156" t="s">
        <v>107</v>
      </c>
      <c r="D129" s="155" t="s">
        <v>11</v>
      </c>
      <c r="E129" s="164">
        <f>RESUMEN!P124</f>
        <v>16.72</v>
      </c>
      <c r="F129" s="165">
        <f>RESUMEN!E124</f>
        <v>29</v>
      </c>
      <c r="G129" s="164">
        <f>RESUMEN!Q124</f>
        <v>484.88</v>
      </c>
    </row>
    <row r="130" spans="2:7" ht="27" x14ac:dyDescent="0.25">
      <c r="B130" s="140">
        <f t="shared" si="2"/>
        <v>114</v>
      </c>
      <c r="C130" s="156" t="s">
        <v>108</v>
      </c>
      <c r="D130" s="155" t="s">
        <v>11</v>
      </c>
      <c r="E130" s="164">
        <f>RESUMEN!P125</f>
        <v>21.96</v>
      </c>
      <c r="F130" s="165">
        <f>RESUMEN!E125</f>
        <v>82</v>
      </c>
      <c r="G130" s="164">
        <f>RESUMEN!Q125</f>
        <v>1800.72</v>
      </c>
    </row>
    <row r="131" spans="2:7" ht="27" x14ac:dyDescent="0.25">
      <c r="B131" s="140">
        <f t="shared" si="2"/>
        <v>115</v>
      </c>
      <c r="C131" s="156" t="s">
        <v>109</v>
      </c>
      <c r="D131" s="155" t="s">
        <v>11</v>
      </c>
      <c r="E131" s="164">
        <f>RESUMEN!P126</f>
        <v>17.920000000000002</v>
      </c>
      <c r="F131" s="165">
        <f>RESUMEN!E126</f>
        <v>1</v>
      </c>
      <c r="G131" s="164">
        <f>RESUMEN!Q126</f>
        <v>17.920000000000002</v>
      </c>
    </row>
    <row r="132" spans="2:7" ht="27" x14ac:dyDescent="0.25">
      <c r="B132" s="140">
        <f t="shared" si="2"/>
        <v>116</v>
      </c>
      <c r="C132" s="156" t="s">
        <v>110</v>
      </c>
      <c r="D132" s="155" t="s">
        <v>11</v>
      </c>
      <c r="E132" s="164">
        <f>RESUMEN!P127</f>
        <v>21.27</v>
      </c>
      <c r="F132" s="165">
        <f>RESUMEN!E127</f>
        <v>0</v>
      </c>
      <c r="G132" s="164">
        <f>RESUMEN!Q127</f>
        <v>0</v>
      </c>
    </row>
    <row r="133" spans="2:7" ht="27" x14ac:dyDescent="0.25">
      <c r="B133" s="140">
        <f t="shared" si="2"/>
        <v>117</v>
      </c>
      <c r="C133" s="156" t="s">
        <v>111</v>
      </c>
      <c r="D133" s="155" t="s">
        <v>11</v>
      </c>
      <c r="E133" s="164">
        <f>RESUMEN!P128</f>
        <v>16.809999999999999</v>
      </c>
      <c r="F133" s="165">
        <f>RESUMEN!E128</f>
        <v>0</v>
      </c>
      <c r="G133" s="164">
        <f>RESUMEN!Q128</f>
        <v>0</v>
      </c>
    </row>
    <row r="134" spans="2:7" ht="27" x14ac:dyDescent="0.25">
      <c r="B134" s="140">
        <f t="shared" si="2"/>
        <v>118</v>
      </c>
      <c r="C134" s="156" t="s">
        <v>112</v>
      </c>
      <c r="D134" s="155" t="s">
        <v>11</v>
      </c>
      <c r="E134" s="164">
        <f>RESUMEN!P129</f>
        <v>16.47</v>
      </c>
      <c r="F134" s="165">
        <f>RESUMEN!E129</f>
        <v>1</v>
      </c>
      <c r="G134" s="164">
        <f>RESUMEN!Q129</f>
        <v>16.47</v>
      </c>
    </row>
    <row r="135" spans="2:7" ht="27" x14ac:dyDescent="0.25">
      <c r="B135" s="140">
        <f t="shared" si="2"/>
        <v>119</v>
      </c>
      <c r="C135" s="156" t="s">
        <v>113</v>
      </c>
      <c r="D135" s="155" t="s">
        <v>11</v>
      </c>
      <c r="E135" s="164">
        <f>RESUMEN!P130</f>
        <v>19.899999999999999</v>
      </c>
      <c r="F135" s="165">
        <f>RESUMEN!E130</f>
        <v>0</v>
      </c>
      <c r="G135" s="164">
        <f>RESUMEN!Q130</f>
        <v>0</v>
      </c>
    </row>
    <row r="136" spans="2:7" x14ac:dyDescent="0.25">
      <c r="B136" s="140">
        <f t="shared" si="2"/>
        <v>120</v>
      </c>
      <c r="C136" s="143" t="s">
        <v>114</v>
      </c>
      <c r="D136" s="155" t="s">
        <v>11</v>
      </c>
      <c r="E136" s="164">
        <f>RESUMEN!P131</f>
        <v>9.9600000000000009</v>
      </c>
      <c r="F136" s="165">
        <f>RESUMEN!E131</f>
        <v>157</v>
      </c>
      <c r="G136" s="164">
        <f>RESUMEN!Q131</f>
        <v>1563.72</v>
      </c>
    </row>
    <row r="137" spans="2:7" x14ac:dyDescent="0.25">
      <c r="B137" s="140">
        <f t="shared" si="2"/>
        <v>121</v>
      </c>
      <c r="C137" s="143" t="s">
        <v>115</v>
      </c>
      <c r="D137" s="155" t="s">
        <v>11</v>
      </c>
      <c r="E137" s="164">
        <f>RESUMEN!P132</f>
        <v>13.04</v>
      </c>
      <c r="F137" s="165">
        <f>RESUMEN!E132</f>
        <v>20</v>
      </c>
      <c r="G137" s="164">
        <f>RESUMEN!Q132</f>
        <v>260.79999999999995</v>
      </c>
    </row>
    <row r="138" spans="2:7" x14ac:dyDescent="0.25">
      <c r="B138" s="140">
        <f t="shared" si="2"/>
        <v>122</v>
      </c>
      <c r="C138" s="143" t="s">
        <v>116</v>
      </c>
      <c r="D138" s="155" t="s">
        <v>11</v>
      </c>
      <c r="E138" s="164">
        <f>RESUMEN!P133</f>
        <v>19.440000000000001</v>
      </c>
      <c r="F138" s="165">
        <f>RESUMEN!E133</f>
        <v>19</v>
      </c>
      <c r="G138" s="164">
        <f>RESUMEN!Q133</f>
        <v>369.36</v>
      </c>
    </row>
    <row r="139" spans="2:7" ht="27" x14ac:dyDescent="0.25">
      <c r="B139" s="140">
        <f t="shared" si="2"/>
        <v>123</v>
      </c>
      <c r="C139" s="143" t="s">
        <v>117</v>
      </c>
      <c r="D139" s="155" t="s">
        <v>11</v>
      </c>
      <c r="E139" s="164">
        <f>RESUMEN!P134</f>
        <v>26.56</v>
      </c>
      <c r="F139" s="165">
        <f>RESUMEN!E134</f>
        <v>119</v>
      </c>
      <c r="G139" s="164">
        <f>RESUMEN!Q134</f>
        <v>3160.64</v>
      </c>
    </row>
    <row r="140" spans="2:7" ht="27" x14ac:dyDescent="0.25">
      <c r="B140" s="140">
        <f t="shared" si="2"/>
        <v>124</v>
      </c>
      <c r="C140" s="143" t="s">
        <v>118</v>
      </c>
      <c r="D140" s="155" t="s">
        <v>11</v>
      </c>
      <c r="E140" s="164">
        <f>RESUMEN!P135</f>
        <v>34.21</v>
      </c>
      <c r="F140" s="165">
        <f>RESUMEN!E135</f>
        <v>26</v>
      </c>
      <c r="G140" s="164">
        <f>RESUMEN!Q135</f>
        <v>889.46</v>
      </c>
    </row>
    <row r="141" spans="2:7" x14ac:dyDescent="0.25">
      <c r="B141" s="140">
        <f t="shared" si="2"/>
        <v>125</v>
      </c>
      <c r="C141" s="156" t="s">
        <v>119</v>
      </c>
      <c r="D141" s="155" t="s">
        <v>11</v>
      </c>
      <c r="E141" s="164">
        <f>RESUMEN!P136</f>
        <v>14.7</v>
      </c>
      <c r="F141" s="165">
        <f>RESUMEN!E136</f>
        <v>2</v>
      </c>
      <c r="G141" s="164">
        <f>RESUMEN!Q136</f>
        <v>29.4</v>
      </c>
    </row>
    <row r="142" spans="2:7" x14ac:dyDescent="0.25">
      <c r="B142" s="140">
        <f t="shared" si="2"/>
        <v>126</v>
      </c>
      <c r="C142" s="156" t="s">
        <v>120</v>
      </c>
      <c r="D142" s="155" t="s">
        <v>11</v>
      </c>
      <c r="E142" s="164">
        <f>RESUMEN!P137</f>
        <v>16.59</v>
      </c>
      <c r="F142" s="165">
        <f>RESUMEN!E137</f>
        <v>0</v>
      </c>
      <c r="G142" s="164">
        <f>RESUMEN!Q137</f>
        <v>0</v>
      </c>
    </row>
    <row r="143" spans="2:7" x14ac:dyDescent="0.25">
      <c r="B143" s="140">
        <f t="shared" si="2"/>
        <v>127</v>
      </c>
      <c r="C143" s="156" t="s">
        <v>121</v>
      </c>
      <c r="D143" s="155" t="s">
        <v>11</v>
      </c>
      <c r="E143" s="164">
        <f>RESUMEN!P138</f>
        <v>19.91</v>
      </c>
      <c r="F143" s="165">
        <f>RESUMEN!E138</f>
        <v>16</v>
      </c>
      <c r="G143" s="164">
        <f>RESUMEN!Q138</f>
        <v>318.56</v>
      </c>
    </row>
    <row r="144" spans="2:7" x14ac:dyDescent="0.25">
      <c r="B144" s="140">
        <f t="shared" si="2"/>
        <v>128</v>
      </c>
      <c r="C144" s="156" t="s">
        <v>122</v>
      </c>
      <c r="D144" s="155" t="s">
        <v>11</v>
      </c>
      <c r="E144" s="164">
        <f>RESUMEN!P139</f>
        <v>18.96</v>
      </c>
      <c r="F144" s="165">
        <f>RESUMEN!E139</f>
        <v>0</v>
      </c>
      <c r="G144" s="164">
        <f>RESUMEN!Q139</f>
        <v>0</v>
      </c>
    </row>
    <row r="145" spans="2:7" x14ac:dyDescent="0.25">
      <c r="B145" s="140">
        <f t="shared" si="2"/>
        <v>129</v>
      </c>
      <c r="C145" s="156" t="s">
        <v>123</v>
      </c>
      <c r="D145" s="155" t="s">
        <v>11</v>
      </c>
      <c r="E145" s="164">
        <f>RESUMEN!P140</f>
        <v>18.96</v>
      </c>
      <c r="F145" s="165">
        <f>RESUMEN!E140</f>
        <v>0</v>
      </c>
      <c r="G145" s="164">
        <f>RESUMEN!Q140</f>
        <v>0</v>
      </c>
    </row>
    <row r="146" spans="2:7" x14ac:dyDescent="0.25">
      <c r="B146" s="140">
        <f t="shared" si="2"/>
        <v>130</v>
      </c>
      <c r="C146" s="156" t="s">
        <v>124</v>
      </c>
      <c r="D146" s="155" t="s">
        <v>11</v>
      </c>
      <c r="E146" s="164">
        <f>RESUMEN!P141</f>
        <v>22.99</v>
      </c>
      <c r="F146" s="165">
        <f>RESUMEN!E141</f>
        <v>0</v>
      </c>
      <c r="G146" s="164">
        <f>RESUMEN!Q141</f>
        <v>0</v>
      </c>
    </row>
    <row r="147" spans="2:7" x14ac:dyDescent="0.25">
      <c r="B147" s="140">
        <f t="shared" si="2"/>
        <v>131</v>
      </c>
      <c r="C147" s="156" t="s">
        <v>125</v>
      </c>
      <c r="D147" s="155" t="s">
        <v>11</v>
      </c>
      <c r="E147" s="164">
        <f>RESUMEN!P142</f>
        <v>35.08</v>
      </c>
      <c r="F147" s="165">
        <f>RESUMEN!E142</f>
        <v>0</v>
      </c>
      <c r="G147" s="164">
        <f>RESUMEN!Q142</f>
        <v>0</v>
      </c>
    </row>
    <row r="148" spans="2:7" x14ac:dyDescent="0.25">
      <c r="B148" s="140">
        <f t="shared" si="2"/>
        <v>132</v>
      </c>
      <c r="C148" s="157" t="s">
        <v>126</v>
      </c>
      <c r="D148" s="155" t="s">
        <v>11</v>
      </c>
      <c r="E148" s="164">
        <f>RESUMEN!P143</f>
        <v>20.92</v>
      </c>
      <c r="F148" s="165">
        <f>RESUMEN!E143</f>
        <v>269</v>
      </c>
      <c r="G148" s="164">
        <f>RESUMEN!Q143</f>
        <v>5627.4800000000005</v>
      </c>
    </row>
    <row r="149" spans="2:7" x14ac:dyDescent="0.25">
      <c r="B149" s="140">
        <f t="shared" si="2"/>
        <v>133</v>
      </c>
      <c r="C149" s="157" t="s">
        <v>127</v>
      </c>
      <c r="D149" s="155" t="s">
        <v>11</v>
      </c>
      <c r="E149" s="164">
        <f>RESUMEN!P144</f>
        <v>19.420000000000002</v>
      </c>
      <c r="F149" s="165">
        <f>RESUMEN!E144</f>
        <v>12</v>
      </c>
      <c r="G149" s="164">
        <f>RESUMEN!Q144</f>
        <v>233.04000000000002</v>
      </c>
    </row>
    <row r="150" spans="2:7" x14ac:dyDescent="0.25">
      <c r="B150" s="140">
        <f t="shared" si="2"/>
        <v>134</v>
      </c>
      <c r="C150" s="157" t="s">
        <v>128</v>
      </c>
      <c r="D150" s="155" t="s">
        <v>11</v>
      </c>
      <c r="E150" s="164">
        <f>RESUMEN!P145</f>
        <v>23.16</v>
      </c>
      <c r="F150" s="165">
        <f>RESUMEN!E145</f>
        <v>24</v>
      </c>
      <c r="G150" s="164">
        <f>RESUMEN!Q145</f>
        <v>555.84</v>
      </c>
    </row>
    <row r="151" spans="2:7" x14ac:dyDescent="0.25">
      <c r="B151" s="140">
        <f t="shared" si="2"/>
        <v>135</v>
      </c>
      <c r="C151" s="157" t="s">
        <v>129</v>
      </c>
      <c r="D151" s="155" t="s">
        <v>11</v>
      </c>
      <c r="E151" s="164">
        <f>RESUMEN!P146</f>
        <v>33.61</v>
      </c>
      <c r="F151" s="165">
        <f>RESUMEN!E146</f>
        <v>24</v>
      </c>
      <c r="G151" s="164">
        <f>RESUMEN!Q146</f>
        <v>806.64</v>
      </c>
    </row>
    <row r="152" spans="2:7" x14ac:dyDescent="0.25">
      <c r="B152" s="140">
        <f t="shared" si="2"/>
        <v>136</v>
      </c>
      <c r="C152" s="157" t="s">
        <v>130</v>
      </c>
      <c r="D152" s="155" t="s">
        <v>11</v>
      </c>
      <c r="E152" s="164">
        <f>RESUMEN!P147</f>
        <v>29.88</v>
      </c>
      <c r="F152" s="165">
        <f>RESUMEN!E147</f>
        <v>0</v>
      </c>
      <c r="G152" s="164">
        <f>RESUMEN!Q147</f>
        <v>0</v>
      </c>
    </row>
    <row r="153" spans="2:7" x14ac:dyDescent="0.25">
      <c r="B153" s="140">
        <f t="shared" si="2"/>
        <v>137</v>
      </c>
      <c r="C153" s="157" t="s">
        <v>131</v>
      </c>
      <c r="D153" s="155" t="s">
        <v>11</v>
      </c>
      <c r="E153" s="164">
        <f>RESUMEN!P148</f>
        <v>35.11</v>
      </c>
      <c r="F153" s="165">
        <f>RESUMEN!E148</f>
        <v>0</v>
      </c>
      <c r="G153" s="164">
        <f>RESUMEN!Q148</f>
        <v>0</v>
      </c>
    </row>
    <row r="154" spans="2:7" x14ac:dyDescent="0.25">
      <c r="B154" s="140">
        <f t="shared" si="2"/>
        <v>138</v>
      </c>
      <c r="C154" s="157" t="s">
        <v>132</v>
      </c>
      <c r="D154" s="155" t="s">
        <v>11</v>
      </c>
      <c r="E154" s="164">
        <f>RESUMEN!P149</f>
        <v>38.1</v>
      </c>
      <c r="F154" s="165">
        <f>RESUMEN!E149</f>
        <v>0</v>
      </c>
      <c r="G154" s="164">
        <f>RESUMEN!Q149</f>
        <v>0</v>
      </c>
    </row>
    <row r="155" spans="2:7" x14ac:dyDescent="0.25">
      <c r="B155" s="140">
        <f t="shared" si="2"/>
        <v>139</v>
      </c>
      <c r="C155" s="157" t="s">
        <v>133</v>
      </c>
      <c r="D155" s="155" t="s">
        <v>11</v>
      </c>
      <c r="E155" s="164">
        <f>RESUMEN!P150</f>
        <v>39.590000000000003</v>
      </c>
      <c r="F155" s="165">
        <f>RESUMEN!E150</f>
        <v>0</v>
      </c>
      <c r="G155" s="164">
        <f>RESUMEN!Q150</f>
        <v>0</v>
      </c>
    </row>
    <row r="156" spans="2:7" x14ac:dyDescent="0.25">
      <c r="B156" s="140">
        <f t="shared" si="2"/>
        <v>140</v>
      </c>
      <c r="C156" s="157" t="s">
        <v>134</v>
      </c>
      <c r="D156" s="155" t="s">
        <v>11</v>
      </c>
      <c r="E156" s="164">
        <f>RESUMEN!P151</f>
        <v>20.170000000000002</v>
      </c>
      <c r="F156" s="165">
        <f>RESUMEN!E151</f>
        <v>0</v>
      </c>
      <c r="G156" s="164">
        <f>RESUMEN!Q151</f>
        <v>0</v>
      </c>
    </row>
    <row r="157" spans="2:7" x14ac:dyDescent="0.25">
      <c r="B157" s="140">
        <f t="shared" si="2"/>
        <v>141</v>
      </c>
      <c r="C157" s="157" t="s">
        <v>135</v>
      </c>
      <c r="D157" s="155" t="s">
        <v>11</v>
      </c>
      <c r="E157" s="164">
        <f>RESUMEN!P152</f>
        <v>20.170000000000002</v>
      </c>
      <c r="F157" s="165">
        <f>RESUMEN!E152</f>
        <v>0</v>
      </c>
      <c r="G157" s="164">
        <f>RESUMEN!Q152</f>
        <v>0</v>
      </c>
    </row>
    <row r="158" spans="2:7" x14ac:dyDescent="0.25">
      <c r="B158" s="140">
        <f t="shared" si="2"/>
        <v>142</v>
      </c>
      <c r="C158" s="157" t="s">
        <v>136</v>
      </c>
      <c r="D158" s="155" t="s">
        <v>11</v>
      </c>
      <c r="E158" s="164">
        <f>RESUMEN!P153</f>
        <v>20.92</v>
      </c>
      <c r="F158" s="165">
        <f>RESUMEN!E153</f>
        <v>0</v>
      </c>
      <c r="G158" s="164">
        <f>RESUMEN!Q153</f>
        <v>0</v>
      </c>
    </row>
    <row r="159" spans="2:7" x14ac:dyDescent="0.25">
      <c r="B159" s="140">
        <f t="shared" si="2"/>
        <v>143</v>
      </c>
      <c r="C159" s="157" t="s">
        <v>137</v>
      </c>
      <c r="D159" s="155" t="s">
        <v>11</v>
      </c>
      <c r="E159" s="164">
        <f>RESUMEN!P154</f>
        <v>77.400000000000006</v>
      </c>
      <c r="F159" s="165">
        <f>RESUMEN!E154</f>
        <v>0</v>
      </c>
      <c r="G159" s="164">
        <f>RESUMEN!Q154</f>
        <v>0</v>
      </c>
    </row>
    <row r="160" spans="2:7" x14ac:dyDescent="0.25">
      <c r="B160" s="140">
        <f t="shared" si="2"/>
        <v>144</v>
      </c>
      <c r="C160" s="157" t="s">
        <v>138</v>
      </c>
      <c r="D160" s="155" t="s">
        <v>11</v>
      </c>
      <c r="E160" s="164">
        <f>RESUMEN!P155</f>
        <v>23.16</v>
      </c>
      <c r="F160" s="165">
        <f>RESUMEN!E155</f>
        <v>0</v>
      </c>
      <c r="G160" s="164">
        <f>RESUMEN!Q155</f>
        <v>0</v>
      </c>
    </row>
    <row r="161" spans="2:7" x14ac:dyDescent="0.25">
      <c r="B161" s="140">
        <f t="shared" si="2"/>
        <v>145</v>
      </c>
      <c r="C161" s="157" t="s">
        <v>139</v>
      </c>
      <c r="D161" s="155" t="s">
        <v>11</v>
      </c>
      <c r="E161" s="164">
        <f>RESUMEN!P156</f>
        <v>101.84</v>
      </c>
      <c r="F161" s="165">
        <f>RESUMEN!E156</f>
        <v>4</v>
      </c>
      <c r="G161" s="164">
        <f>RESUMEN!Q156</f>
        <v>407.36</v>
      </c>
    </row>
    <row r="162" spans="2:7" x14ac:dyDescent="0.25">
      <c r="B162" s="140">
        <f t="shared" si="2"/>
        <v>146</v>
      </c>
      <c r="C162" s="157" t="s">
        <v>140</v>
      </c>
      <c r="D162" s="155" t="s">
        <v>11</v>
      </c>
      <c r="E162" s="164">
        <f>RESUMEN!P157</f>
        <v>31.37</v>
      </c>
      <c r="F162" s="165">
        <f>RESUMEN!E157</f>
        <v>0</v>
      </c>
      <c r="G162" s="164">
        <f>RESUMEN!Q157</f>
        <v>0</v>
      </c>
    </row>
    <row r="163" spans="2:7" x14ac:dyDescent="0.25">
      <c r="B163" s="140">
        <f t="shared" si="2"/>
        <v>147</v>
      </c>
      <c r="C163" s="143" t="s">
        <v>141</v>
      </c>
      <c r="D163" s="155" t="s">
        <v>96</v>
      </c>
      <c r="E163" s="164">
        <f>RESUMEN!P158</f>
        <v>378.17</v>
      </c>
      <c r="F163" s="165">
        <f>RESUMEN!E158</f>
        <v>1</v>
      </c>
      <c r="G163" s="164">
        <f>RESUMEN!Q158</f>
        <v>378.17</v>
      </c>
    </row>
    <row r="164" spans="2:7" x14ac:dyDescent="0.25">
      <c r="B164" s="140">
        <f t="shared" si="2"/>
        <v>148</v>
      </c>
      <c r="C164" s="143" t="s">
        <v>142</v>
      </c>
      <c r="D164" s="155" t="s">
        <v>96</v>
      </c>
      <c r="E164" s="164">
        <f>RESUMEN!P159</f>
        <v>400.58</v>
      </c>
      <c r="F164" s="165">
        <f>RESUMEN!E159</f>
        <v>18</v>
      </c>
      <c r="G164" s="164">
        <f>RESUMEN!Q159</f>
        <v>7210.44</v>
      </c>
    </row>
    <row r="165" spans="2:7" x14ac:dyDescent="0.25">
      <c r="B165" s="140">
        <f t="shared" si="2"/>
        <v>149</v>
      </c>
      <c r="C165" s="143" t="s">
        <v>143</v>
      </c>
      <c r="D165" s="155" t="s">
        <v>96</v>
      </c>
      <c r="E165" s="164">
        <f>RESUMEN!P160</f>
        <v>414.02</v>
      </c>
      <c r="F165" s="165">
        <f>RESUMEN!E160</f>
        <v>54</v>
      </c>
      <c r="G165" s="164">
        <f>RESUMEN!Q160</f>
        <v>22357.079999999998</v>
      </c>
    </row>
    <row r="166" spans="2:7" x14ac:dyDescent="0.25">
      <c r="B166" s="140">
        <f t="shared" si="2"/>
        <v>150</v>
      </c>
      <c r="C166" s="143" t="s">
        <v>144</v>
      </c>
      <c r="D166" s="155" t="s">
        <v>96</v>
      </c>
      <c r="E166" s="164">
        <f>RESUMEN!P161</f>
        <v>433.77</v>
      </c>
      <c r="F166" s="165">
        <f>RESUMEN!E161</f>
        <v>0</v>
      </c>
      <c r="G166" s="164">
        <f>RESUMEN!Q161</f>
        <v>0</v>
      </c>
    </row>
    <row r="167" spans="2:7" ht="27" x14ac:dyDescent="0.25">
      <c r="B167" s="140">
        <f t="shared" si="2"/>
        <v>151</v>
      </c>
      <c r="C167" s="143" t="s">
        <v>145</v>
      </c>
      <c r="D167" s="155" t="s">
        <v>96</v>
      </c>
      <c r="E167" s="164">
        <f>RESUMEN!P162</f>
        <v>399.66</v>
      </c>
      <c r="F167" s="165">
        <f>RESUMEN!E162</f>
        <v>6</v>
      </c>
      <c r="G167" s="164">
        <f>RESUMEN!Q162</f>
        <v>2397.96</v>
      </c>
    </row>
    <row r="168" spans="2:7" x14ac:dyDescent="0.25">
      <c r="B168" s="140">
        <f t="shared" si="2"/>
        <v>152</v>
      </c>
      <c r="C168" s="158" t="s">
        <v>189</v>
      </c>
      <c r="D168" s="142" t="s">
        <v>11</v>
      </c>
      <c r="E168" s="164">
        <f>RESUMEN!P163</f>
        <v>21.88</v>
      </c>
      <c r="F168" s="165">
        <f>RESUMEN!E163</f>
        <v>35</v>
      </c>
      <c r="G168" s="164">
        <f>RESUMEN!Q163</f>
        <v>765.8</v>
      </c>
    </row>
    <row r="169" spans="2:7" x14ac:dyDescent="0.25">
      <c r="B169" s="140">
        <f t="shared" si="2"/>
        <v>153</v>
      </c>
      <c r="C169" s="158" t="s">
        <v>190</v>
      </c>
      <c r="D169" s="142" t="s">
        <v>11</v>
      </c>
      <c r="E169" s="164">
        <f>RESUMEN!P164</f>
        <v>36.36</v>
      </c>
      <c r="F169" s="165">
        <f>RESUMEN!E164</f>
        <v>1</v>
      </c>
      <c r="G169" s="164">
        <f>RESUMEN!Q164</f>
        <v>36.36</v>
      </c>
    </row>
    <row r="170" spans="2:7" x14ac:dyDescent="0.25">
      <c r="B170" s="140">
        <f t="shared" si="2"/>
        <v>154</v>
      </c>
      <c r="C170" s="158" t="s">
        <v>146</v>
      </c>
      <c r="D170" s="142" t="s">
        <v>11</v>
      </c>
      <c r="E170" s="164">
        <f>RESUMEN!P165</f>
        <v>45.45</v>
      </c>
      <c r="F170" s="165">
        <f>RESUMEN!E165</f>
        <v>2</v>
      </c>
      <c r="G170" s="164">
        <f>RESUMEN!Q165</f>
        <v>90.9</v>
      </c>
    </row>
    <row r="171" spans="2:7" ht="27" x14ac:dyDescent="0.25">
      <c r="B171" s="140">
        <f t="shared" si="2"/>
        <v>155</v>
      </c>
      <c r="C171" s="143" t="s">
        <v>147</v>
      </c>
      <c r="D171" s="142" t="s">
        <v>11</v>
      </c>
      <c r="E171" s="164">
        <f>RESUMEN!P166</f>
        <v>17.16</v>
      </c>
      <c r="F171" s="165">
        <f>RESUMEN!E166</f>
        <v>13</v>
      </c>
      <c r="G171" s="164">
        <f>RESUMEN!Q166</f>
        <v>223.08</v>
      </c>
    </row>
    <row r="172" spans="2:7" ht="40.5" x14ac:dyDescent="0.25">
      <c r="B172" s="140">
        <f t="shared" si="2"/>
        <v>156</v>
      </c>
      <c r="C172" s="143" t="s">
        <v>148</v>
      </c>
      <c r="D172" s="142" t="s">
        <v>11</v>
      </c>
      <c r="E172" s="164">
        <f>RESUMEN!P167</f>
        <v>76.23</v>
      </c>
      <c r="F172" s="165">
        <f>RESUMEN!E167</f>
        <v>13</v>
      </c>
      <c r="G172" s="164">
        <f>RESUMEN!Q167</f>
        <v>990.99</v>
      </c>
    </row>
    <row r="173" spans="2:7" x14ac:dyDescent="0.25">
      <c r="B173" s="140">
        <f t="shared" si="2"/>
        <v>157</v>
      </c>
      <c r="C173" s="143" t="s">
        <v>149</v>
      </c>
      <c r="D173" s="142" t="s">
        <v>11</v>
      </c>
      <c r="E173" s="164">
        <f>RESUMEN!P168</f>
        <v>19.53</v>
      </c>
      <c r="F173" s="165">
        <f>RESUMEN!E168</f>
        <v>110</v>
      </c>
      <c r="G173" s="164">
        <f>RESUMEN!Q168</f>
        <v>2148.3000000000002</v>
      </c>
    </row>
    <row r="174" spans="2:7" ht="40.5" x14ac:dyDescent="0.25">
      <c r="B174" s="140">
        <f t="shared" si="2"/>
        <v>158</v>
      </c>
      <c r="C174" s="143" t="s">
        <v>192</v>
      </c>
      <c r="D174" s="142" t="s">
        <v>11</v>
      </c>
      <c r="E174" s="164">
        <f>RESUMEN!P169</f>
        <v>29.02</v>
      </c>
      <c r="F174" s="165">
        <f>RESUMEN!E169</f>
        <v>80</v>
      </c>
      <c r="G174" s="164">
        <f>RESUMEN!Q169</f>
        <v>2321.6</v>
      </c>
    </row>
    <row r="175" spans="2:7" ht="27" x14ac:dyDescent="0.25">
      <c r="B175" s="140">
        <f t="shared" si="2"/>
        <v>159</v>
      </c>
      <c r="C175" s="159" t="s">
        <v>193</v>
      </c>
      <c r="D175" s="142" t="s">
        <v>11</v>
      </c>
      <c r="E175" s="164">
        <f>RESUMEN!P170</f>
        <v>32.14</v>
      </c>
      <c r="F175" s="165">
        <f>RESUMEN!E170</f>
        <v>9</v>
      </c>
      <c r="G175" s="164">
        <f>RESUMEN!Q170</f>
        <v>289.26</v>
      </c>
    </row>
    <row r="176" spans="2:7" ht="54" x14ac:dyDescent="0.25">
      <c r="B176" s="140">
        <f t="shared" si="2"/>
        <v>160</v>
      </c>
      <c r="C176" s="143" t="s">
        <v>194</v>
      </c>
      <c r="D176" s="142" t="s">
        <v>11</v>
      </c>
      <c r="E176" s="164">
        <f>RESUMEN!P171</f>
        <v>17.16</v>
      </c>
      <c r="F176" s="165">
        <f>RESUMEN!E171</f>
        <v>80</v>
      </c>
      <c r="G176" s="164">
        <f>RESUMEN!Q171</f>
        <v>1372.8</v>
      </c>
    </row>
    <row r="177" spans="2:7" x14ac:dyDescent="0.25">
      <c r="B177" s="140">
        <f t="shared" si="2"/>
        <v>161</v>
      </c>
      <c r="C177" s="143" t="s">
        <v>191</v>
      </c>
      <c r="D177" s="142" t="s">
        <v>11</v>
      </c>
      <c r="E177" s="164">
        <f>RESUMEN!P172</f>
        <v>0.6</v>
      </c>
      <c r="F177" s="165">
        <f>RESUMEN!E172</f>
        <v>80</v>
      </c>
      <c r="G177" s="164">
        <f>RESUMEN!Q172</f>
        <v>48</v>
      </c>
    </row>
    <row r="178" spans="2:7" x14ac:dyDescent="0.25">
      <c r="B178" s="140">
        <f t="shared" si="2"/>
        <v>162</v>
      </c>
      <c r="C178" s="143" t="s">
        <v>195</v>
      </c>
      <c r="D178" s="142" t="s">
        <v>11</v>
      </c>
      <c r="E178" s="164">
        <f>RESUMEN!P173</f>
        <v>1.1000000000000001</v>
      </c>
      <c r="F178" s="165">
        <f>RESUMEN!E173</f>
        <v>975</v>
      </c>
      <c r="G178" s="164">
        <f>RESUMEN!Q173</f>
        <v>1072.5</v>
      </c>
    </row>
    <row r="179" spans="2:7" ht="27" x14ac:dyDescent="0.25">
      <c r="B179" s="140">
        <f t="shared" si="2"/>
        <v>163</v>
      </c>
      <c r="C179" s="143" t="s">
        <v>150</v>
      </c>
      <c r="D179" s="142" t="s">
        <v>11</v>
      </c>
      <c r="E179" s="164">
        <f>RESUMEN!P174</f>
        <v>7.23</v>
      </c>
      <c r="F179" s="165">
        <f>RESUMEN!E174</f>
        <v>80</v>
      </c>
      <c r="G179" s="164">
        <f>RESUMEN!Q174</f>
        <v>578.40000000000009</v>
      </c>
    </row>
    <row r="180" spans="2:7" ht="27" x14ac:dyDescent="0.25">
      <c r="B180" s="140">
        <f>B179+1</f>
        <v>164</v>
      </c>
      <c r="C180" s="143" t="s">
        <v>209</v>
      </c>
      <c r="D180" s="142" t="s">
        <v>11</v>
      </c>
      <c r="E180" s="164">
        <f>RESUMEN!P175</f>
        <v>37.03</v>
      </c>
      <c r="F180" s="165">
        <f>RESUMEN!E175</f>
        <v>80</v>
      </c>
      <c r="G180" s="164">
        <f>RESUMEN!Q175</f>
        <v>2962.4</v>
      </c>
    </row>
    <row r="181" spans="2:7" x14ac:dyDescent="0.25">
      <c r="B181" s="160" t="s">
        <v>94</v>
      </c>
      <c r="C181" s="364" t="s">
        <v>151</v>
      </c>
      <c r="D181" s="365"/>
      <c r="E181" s="365"/>
      <c r="F181" s="366"/>
      <c r="G181" s="164">
        <f>RESUMEN!Q176</f>
        <v>84774.330000000016</v>
      </c>
    </row>
    <row r="182" spans="2:7" s="170" customFormat="1" ht="10.5" customHeight="1" x14ac:dyDescent="0.25">
      <c r="B182" s="166"/>
      <c r="C182" s="166"/>
      <c r="D182" s="166"/>
      <c r="E182" s="168"/>
      <c r="F182" s="169"/>
      <c r="G182" s="168"/>
    </row>
    <row r="183" spans="2:7" x14ac:dyDescent="0.25">
      <c r="B183" s="172" t="s">
        <v>152</v>
      </c>
      <c r="C183" s="173" t="s">
        <v>153</v>
      </c>
      <c r="D183" s="370"/>
      <c r="E183" s="371"/>
      <c r="F183" s="371"/>
      <c r="G183" s="372"/>
    </row>
    <row r="184" spans="2:7" x14ac:dyDescent="0.25">
      <c r="B184" s="140">
        <f>B180+1</f>
        <v>165</v>
      </c>
      <c r="C184" s="143" t="s">
        <v>154</v>
      </c>
      <c r="D184" s="155" t="s">
        <v>11</v>
      </c>
      <c r="E184" s="164">
        <f>RESUMEN!P179</f>
        <v>27.23</v>
      </c>
      <c r="F184" s="165">
        <f>RESUMEN!F179</f>
        <v>98</v>
      </c>
      <c r="G184" s="164">
        <f>RESUMEN!Q179</f>
        <v>8550.2199999999993</v>
      </c>
    </row>
    <row r="185" spans="2:7" x14ac:dyDescent="0.25">
      <c r="B185" s="140">
        <f>B184+1</f>
        <v>166</v>
      </c>
      <c r="C185" s="143" t="s">
        <v>155</v>
      </c>
      <c r="D185" s="155" t="s">
        <v>11</v>
      </c>
      <c r="E185" s="164">
        <f>RESUMEN!P180</f>
        <v>37.22</v>
      </c>
      <c r="F185" s="165">
        <f>RESUMEN!F180</f>
        <v>2</v>
      </c>
      <c r="G185" s="164">
        <f>RESUMEN!Q180</f>
        <v>297.76</v>
      </c>
    </row>
    <row r="186" spans="2:7" ht="27" x14ac:dyDescent="0.25">
      <c r="B186" s="140">
        <f>B185+1</f>
        <v>167</v>
      </c>
      <c r="C186" s="162" t="s">
        <v>156</v>
      </c>
      <c r="D186" s="163" t="s">
        <v>11</v>
      </c>
      <c r="E186" s="164"/>
      <c r="F186" s="165"/>
      <c r="G186" s="164">
        <f>RESUMEN!Q181</f>
        <v>3753.4133333333334</v>
      </c>
    </row>
    <row r="187" spans="2:7" ht="27" x14ac:dyDescent="0.25">
      <c r="B187" s="140">
        <f>B186+1</f>
        <v>168</v>
      </c>
      <c r="C187" s="162" t="s">
        <v>157</v>
      </c>
      <c r="D187" s="163" t="s">
        <v>11</v>
      </c>
      <c r="E187" s="164"/>
      <c r="F187" s="165"/>
      <c r="G187" s="164">
        <f>RESUMEN!Q182</f>
        <v>2567.3433333333337</v>
      </c>
    </row>
    <row r="188" spans="2:7" x14ac:dyDescent="0.25">
      <c r="B188" s="160" t="s">
        <v>152</v>
      </c>
      <c r="C188" s="364" t="s">
        <v>158</v>
      </c>
      <c r="D188" s="365"/>
      <c r="E188" s="365"/>
      <c r="F188" s="366"/>
      <c r="G188" s="164">
        <f>RESUMEN!Q183</f>
        <v>15168.736666666668</v>
      </c>
    </row>
    <row r="189" spans="2:7" s="170" customFormat="1" ht="10.5" customHeight="1" x14ac:dyDescent="0.25">
      <c r="B189" s="166"/>
      <c r="C189" s="166"/>
      <c r="D189" s="166"/>
      <c r="E189" s="168"/>
      <c r="F189" s="169"/>
      <c r="G189" s="168"/>
    </row>
    <row r="190" spans="2:7" ht="15" customHeight="1" x14ac:dyDescent="0.25">
      <c r="B190" s="160" t="s">
        <v>159</v>
      </c>
      <c r="C190" s="364" t="s">
        <v>160</v>
      </c>
      <c r="D190" s="365"/>
      <c r="E190" s="392">
        <f>RESUMEN!Q185</f>
        <v>424169.11</v>
      </c>
      <c r="F190" s="393"/>
      <c r="G190" s="394"/>
    </row>
    <row r="191" spans="2:7" ht="15" customHeight="1" x14ac:dyDescent="0.25">
      <c r="B191" s="160" t="s">
        <v>161</v>
      </c>
      <c r="C191" s="364" t="s">
        <v>162</v>
      </c>
      <c r="D191" s="365"/>
      <c r="E191" s="392">
        <f>RESUMEN!Q186</f>
        <v>15168.74</v>
      </c>
      <c r="F191" s="393"/>
      <c r="G191" s="394"/>
    </row>
    <row r="192" spans="2:7" s="170" customFormat="1" ht="10.5" customHeight="1" x14ac:dyDescent="0.25">
      <c r="B192" s="174"/>
      <c r="C192" s="166"/>
      <c r="D192" s="166"/>
      <c r="E192" s="168"/>
      <c r="F192" s="169"/>
      <c r="G192" s="168"/>
    </row>
    <row r="193" spans="2:9" ht="15" customHeight="1" x14ac:dyDescent="0.25">
      <c r="B193" s="178" t="s">
        <v>163</v>
      </c>
      <c r="C193" s="380" t="s">
        <v>164</v>
      </c>
      <c r="D193" s="381"/>
      <c r="E193" s="385">
        <f>RESUMEN!Q188</f>
        <v>439337.85</v>
      </c>
      <c r="F193" s="386"/>
      <c r="G193" s="387"/>
    </row>
    <row r="194" spans="2:9" ht="15" customHeight="1" x14ac:dyDescent="0.25">
      <c r="B194" s="160" t="s">
        <v>165</v>
      </c>
      <c r="C194" s="364" t="s">
        <v>166</v>
      </c>
      <c r="D194" s="365"/>
      <c r="E194" s="382">
        <f>RESUMEN!Q192</f>
        <v>52720.54</v>
      </c>
      <c r="F194" s="383"/>
      <c r="G194" s="384"/>
    </row>
    <row r="195" spans="2:9" ht="15" customHeight="1" x14ac:dyDescent="0.25">
      <c r="B195" s="160" t="s">
        <v>167</v>
      </c>
      <c r="C195" s="364" t="s">
        <v>168</v>
      </c>
      <c r="D195" s="365"/>
      <c r="E195" s="382">
        <f>RESUMEN!Q193</f>
        <v>59047.006799999996</v>
      </c>
      <c r="F195" s="383"/>
      <c r="G195" s="384"/>
    </row>
    <row r="196" spans="2:9" s="170" customFormat="1" x14ac:dyDescent="0.25">
      <c r="B196" s="174"/>
      <c r="C196" s="166"/>
      <c r="D196" s="166"/>
      <c r="E196" s="168"/>
      <c r="F196" s="169"/>
      <c r="G196" s="168"/>
    </row>
    <row r="197" spans="2:9" ht="15" customHeight="1" x14ac:dyDescent="0.25">
      <c r="B197" s="178" t="s">
        <v>169</v>
      </c>
      <c r="C197" s="380" t="s">
        <v>170</v>
      </c>
      <c r="D197" s="381"/>
      <c r="E197" s="385">
        <f>RESUMEN!Q195</f>
        <v>551105.39679999999</v>
      </c>
      <c r="F197" s="386"/>
      <c r="G197" s="387"/>
    </row>
    <row r="198" spans="2:9" s="170" customFormat="1" ht="10.5" customHeight="1" x14ac:dyDescent="0.25">
      <c r="B198" s="166"/>
      <c r="C198" s="166"/>
      <c r="D198" s="166"/>
      <c r="E198" s="168"/>
      <c r="F198" s="169"/>
      <c r="G198" s="168"/>
    </row>
    <row r="199" spans="2:9" ht="34.5" customHeight="1" x14ac:dyDescent="0.25">
      <c r="B199" s="378" t="s">
        <v>171</v>
      </c>
      <c r="C199" s="379"/>
      <c r="D199" s="379"/>
      <c r="E199" s="398">
        <f>RESUMEN!Q197</f>
        <v>20</v>
      </c>
      <c r="F199" s="399"/>
      <c r="G199" s="400"/>
    </row>
    <row r="200" spans="2:9" ht="34.5" customHeight="1" x14ac:dyDescent="0.25">
      <c r="B200" s="378" t="s">
        <v>172</v>
      </c>
      <c r="C200" s="379"/>
      <c r="D200" s="379"/>
      <c r="E200" s="398">
        <f>RESUMEN!Q198</f>
        <v>0</v>
      </c>
      <c r="F200" s="399"/>
      <c r="G200" s="400"/>
    </row>
    <row r="201" spans="2:9" ht="34.5" customHeight="1" x14ac:dyDescent="0.25">
      <c r="B201" s="378" t="s">
        <v>245</v>
      </c>
      <c r="C201" s="379"/>
      <c r="D201" s="379"/>
      <c r="E201" s="398">
        <f>RESUMEN!Q199</f>
        <v>0.03</v>
      </c>
      <c r="F201" s="399"/>
      <c r="G201" s="400"/>
    </row>
    <row r="203" spans="2:9" ht="22.5" customHeight="1" x14ac:dyDescent="0.25">
      <c r="B203" s="389" t="s">
        <v>174</v>
      </c>
      <c r="C203" s="389"/>
      <c r="D203" s="389"/>
      <c r="E203" s="389"/>
      <c r="F203" s="389"/>
      <c r="G203" s="389"/>
      <c r="H203" s="175"/>
      <c r="I203" s="175"/>
    </row>
    <row r="204" spans="2:9" ht="30.75" customHeight="1" x14ac:dyDescent="0.25">
      <c r="B204" s="388" t="s">
        <v>175</v>
      </c>
      <c r="C204" s="388"/>
      <c r="D204" s="388"/>
      <c r="E204" s="388"/>
      <c r="F204" s="388"/>
      <c r="G204" s="388"/>
      <c r="H204" s="176"/>
      <c r="I204" s="176"/>
    </row>
    <row r="205" spans="2:9" ht="30.75" customHeight="1" x14ac:dyDescent="0.25">
      <c r="B205" s="388" t="s">
        <v>176</v>
      </c>
      <c r="C205" s="388"/>
      <c r="D205" s="388"/>
      <c r="E205" s="388"/>
      <c r="F205" s="388"/>
      <c r="G205" s="388"/>
      <c r="H205" s="176"/>
      <c r="I205" s="176"/>
    </row>
    <row r="206" spans="2:9" ht="30.75" customHeight="1" x14ac:dyDescent="0.25">
      <c r="B206" s="388" t="s">
        <v>177</v>
      </c>
      <c r="C206" s="388"/>
      <c r="D206" s="388"/>
      <c r="E206" s="388"/>
      <c r="F206" s="388"/>
      <c r="G206" s="388"/>
      <c r="H206" s="176"/>
      <c r="I206" s="176"/>
    </row>
    <row r="207" spans="2:9" ht="30.75" customHeight="1" x14ac:dyDescent="0.25">
      <c r="B207" s="388" t="s">
        <v>178</v>
      </c>
      <c r="C207" s="388"/>
      <c r="D207" s="388"/>
      <c r="E207" s="388"/>
      <c r="F207" s="388"/>
      <c r="G207" s="388"/>
      <c r="H207" s="176"/>
      <c r="I207" s="176"/>
    </row>
    <row r="208" spans="2:9" ht="30.75" customHeight="1" x14ac:dyDescent="0.25">
      <c r="B208" s="388" t="s">
        <v>179</v>
      </c>
      <c r="C208" s="388"/>
      <c r="D208" s="388"/>
      <c r="E208" s="388"/>
      <c r="F208" s="388"/>
      <c r="G208" s="388"/>
      <c r="H208" s="176"/>
      <c r="I208" s="176"/>
    </row>
  </sheetData>
  <mergeCells count="37">
    <mergeCell ref="B208:G208"/>
    <mergeCell ref="B199:D199"/>
    <mergeCell ref="E199:G199"/>
    <mergeCell ref="B200:D200"/>
    <mergeCell ref="E200:G200"/>
    <mergeCell ref="B201:D201"/>
    <mergeCell ref="E201:G201"/>
    <mergeCell ref="B203:G203"/>
    <mergeCell ref="B204:G204"/>
    <mergeCell ref="B205:G205"/>
    <mergeCell ref="B206:G206"/>
    <mergeCell ref="B207:G207"/>
    <mergeCell ref="C194:D194"/>
    <mergeCell ref="E194:G194"/>
    <mergeCell ref="C195:D195"/>
    <mergeCell ref="E195:G195"/>
    <mergeCell ref="C197:D197"/>
    <mergeCell ref="E197:G197"/>
    <mergeCell ref="C190:D190"/>
    <mergeCell ref="E190:G190"/>
    <mergeCell ref="C191:D191"/>
    <mergeCell ref="E191:G191"/>
    <mergeCell ref="C193:D193"/>
    <mergeCell ref="E193:G193"/>
    <mergeCell ref="C188:F188"/>
    <mergeCell ref="B6:G6"/>
    <mergeCell ref="B8:G8"/>
    <mergeCell ref="B10:B11"/>
    <mergeCell ref="C10:C11"/>
    <mergeCell ref="D10:D11"/>
    <mergeCell ref="E10:E11"/>
    <mergeCell ref="F10:G10"/>
    <mergeCell ref="D13:G13"/>
    <mergeCell ref="C111:F111"/>
    <mergeCell ref="D113:G113"/>
    <mergeCell ref="C181:F181"/>
    <mergeCell ref="D183:G183"/>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12</vt:i4>
      </vt:variant>
    </vt:vector>
  </HeadingPairs>
  <TitlesOfParts>
    <vt:vector size="21" baseType="lpstr">
      <vt:lpstr>Tabla UCP G4</vt:lpstr>
      <vt:lpstr>Presupuesto Referencial G4</vt:lpstr>
      <vt:lpstr>COTIZACION_1</vt:lpstr>
      <vt:lpstr>COTIZACION_2</vt:lpstr>
      <vt:lpstr>COTIZACION_3</vt:lpstr>
      <vt:lpstr>RESUMEN</vt:lpstr>
      <vt:lpstr>Hoja1</vt:lpstr>
      <vt:lpstr>CERRITO</vt:lpstr>
      <vt:lpstr>BANQUERAS</vt:lpstr>
      <vt:lpstr>COTIZACION_1!Área_de_impresión</vt:lpstr>
      <vt:lpstr>COTIZACION_2!Área_de_impresión</vt:lpstr>
      <vt:lpstr>COTIZACION_3!Área_de_impresión</vt:lpstr>
      <vt:lpstr>'Presupuesto Referencial G4'!Área_de_impresión</vt:lpstr>
      <vt:lpstr>RESUMEN!Área_de_impresión</vt:lpstr>
      <vt:lpstr>'Tabla UCP G4'!Área_de_impresión</vt:lpstr>
      <vt:lpstr>COTIZACION_1!Títulos_a_imprimir</vt:lpstr>
      <vt:lpstr>COTIZACION_2!Títulos_a_imprimir</vt:lpstr>
      <vt:lpstr>COTIZACION_3!Títulos_a_imprimir</vt:lpstr>
      <vt:lpstr>'Presupuesto Referencial G4'!Títulos_a_imprimir</vt:lpstr>
      <vt:lpstr>RESUMEN!Títulos_a_imprimir</vt:lpstr>
      <vt:lpstr>'Tabla UCP G4'!Títulos_a_imprimir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Fabricio Moscoso Ochoa</dc:creator>
  <cp:lastModifiedBy>JORGE FABRICIO MOSCOSO OCHOA</cp:lastModifiedBy>
  <cp:lastPrinted>2021-11-24T22:24:30Z</cp:lastPrinted>
  <dcterms:created xsi:type="dcterms:W3CDTF">2019-11-19T17:22:23Z</dcterms:created>
  <dcterms:modified xsi:type="dcterms:W3CDTF">2021-11-24T22:31:36Z</dcterms:modified>
</cp:coreProperties>
</file>