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0" windowWidth="19080" windowHeight="11625" tabRatio="850" firstSheet="2" activeTab="7"/>
  </bookViews>
  <sheets>
    <sheet name="RESUMEN PRESUPUESTO REFENCIAL" sheetId="1" r:id="rId1"/>
    <sheet name="MONTAJE MÓDULO FOTOVOLTAICO" sheetId="2" r:id="rId2"/>
    <sheet name="MONTAJE CAJA DE EQUIPOS" sheetId="3" r:id="rId3"/>
    <sheet name="MONTAJE BANCO DE BATERÍAS" sheetId="4" r:id="rId4"/>
    <sheet name="PUESTA A TIERRA" sheetId="5" r:id="rId5"/>
    <sheet name="INSTALACIÓN ELÉCTRICA DE LA VIV" sheetId="6" r:id="rId6"/>
    <sheet name="CAPACITACIÓN" sheetId="7" r:id="rId7"/>
    <sheet name="TRANSPORTE" sheetId="8" r:id="rId8"/>
    <sheet name="USD-W" sheetId="9" r:id="rId9"/>
  </sheets>
  <calcPr calcId="144525"/>
</workbook>
</file>

<file path=xl/calcChain.xml><?xml version="1.0" encoding="utf-8"?>
<calcChain xmlns="http://schemas.openxmlformats.org/spreadsheetml/2006/main">
  <c r="A1" i="3" l="1"/>
  <c r="A1" i="4" s="1"/>
  <c r="A1" i="5" s="1"/>
  <c r="A1" i="6" s="1"/>
  <c r="A1" i="7" s="1"/>
  <c r="A1" i="8" s="1"/>
  <c r="F4" i="1" l="1"/>
  <c r="E24" i="3"/>
  <c r="E23" i="3"/>
  <c r="E22" i="3"/>
  <c r="E21" i="3"/>
  <c r="E20" i="3"/>
  <c r="E19" i="3"/>
  <c r="E18" i="3"/>
  <c r="E16" i="3"/>
  <c r="E15" i="3"/>
  <c r="E14" i="3"/>
  <c r="B1" i="2"/>
  <c r="F22" i="2" s="1"/>
  <c r="E23" i="2"/>
  <c r="E22" i="2"/>
  <c r="E21" i="2"/>
  <c r="E20" i="2"/>
  <c r="E17" i="2"/>
  <c r="F23" i="2" l="1"/>
  <c r="G23" i="2" s="1"/>
  <c r="F17" i="2"/>
  <c r="G17" i="2" s="1"/>
  <c r="F20" i="2"/>
  <c r="G20" i="2" s="1"/>
  <c r="F21" i="2"/>
  <c r="G21" i="2" s="1"/>
  <c r="G22" i="2"/>
  <c r="C2" i="9"/>
  <c r="D2" i="9" s="1"/>
  <c r="B1" i="8" l="1"/>
  <c r="F22" i="7"/>
  <c r="F21" i="7"/>
  <c r="F20" i="7"/>
  <c r="F18" i="7"/>
  <c r="F17" i="7"/>
  <c r="F16" i="7"/>
  <c r="F15" i="7"/>
  <c r="F14" i="7"/>
  <c r="F12" i="7"/>
  <c r="F11" i="7"/>
  <c r="E21" i="7"/>
  <c r="E22" i="7"/>
  <c r="E20" i="7"/>
  <c r="E15" i="7"/>
  <c r="E16" i="7"/>
  <c r="E17" i="7"/>
  <c r="E18" i="7"/>
  <c r="G18" i="7" s="1"/>
  <c r="E14" i="7"/>
  <c r="G14" i="7" s="1"/>
  <c r="E12" i="7"/>
  <c r="E11" i="7"/>
  <c r="B1" i="7"/>
  <c r="B1" i="6"/>
  <c r="F36" i="6" s="1"/>
  <c r="E35" i="6"/>
  <c r="E36" i="6"/>
  <c r="E3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14" i="6"/>
  <c r="E11" i="6"/>
  <c r="E12" i="6"/>
  <c r="E10" i="6"/>
  <c r="B1" i="5"/>
  <c r="F21" i="5" s="1"/>
  <c r="B1" i="4"/>
  <c r="F23" i="4" s="1"/>
  <c r="B1" i="3"/>
  <c r="F27" i="3" s="1"/>
  <c r="F27" i="2"/>
  <c r="E20" i="5"/>
  <c r="E21" i="5"/>
  <c r="E22" i="5"/>
  <c r="E19" i="5"/>
  <c r="E17" i="5"/>
  <c r="E16" i="5"/>
  <c r="E15" i="5" s="1"/>
  <c r="E10" i="1" s="1"/>
  <c r="E11" i="5"/>
  <c r="E12" i="5"/>
  <c r="E13" i="5"/>
  <c r="E14" i="5"/>
  <c r="E10" i="5"/>
  <c r="E28" i="4"/>
  <c r="E29" i="4"/>
  <c r="E27" i="4"/>
  <c r="E15" i="4"/>
  <c r="E16" i="4"/>
  <c r="E17" i="4"/>
  <c r="E18" i="4"/>
  <c r="E19" i="4"/>
  <c r="E20" i="4"/>
  <c r="E21" i="4"/>
  <c r="E22" i="4"/>
  <c r="E23" i="4"/>
  <c r="E24" i="4"/>
  <c r="E25" i="4"/>
  <c r="E14" i="4"/>
  <c r="E11" i="4"/>
  <c r="E12" i="4"/>
  <c r="E10" i="4"/>
  <c r="E27" i="3"/>
  <c r="E28" i="3"/>
  <c r="E29" i="3"/>
  <c r="E26" i="3"/>
  <c r="E17" i="3"/>
  <c r="E13" i="3" s="1"/>
  <c r="E8" i="1" s="1"/>
  <c r="E11" i="3"/>
  <c r="E12" i="3"/>
  <c r="E10" i="3"/>
  <c r="F12" i="2"/>
  <c r="F11" i="2"/>
  <c r="E18" i="2"/>
  <c r="E19" i="2"/>
  <c r="E24" i="2"/>
  <c r="E25" i="2"/>
  <c r="E27" i="2"/>
  <c r="E28" i="2"/>
  <c r="E29" i="2"/>
  <c r="E30" i="2"/>
  <c r="E11" i="2"/>
  <c r="E12" i="2"/>
  <c r="E13" i="2"/>
  <c r="E14" i="2"/>
  <c r="E15" i="2"/>
  <c r="E10" i="2"/>
  <c r="G15" i="7" l="1"/>
  <c r="G20" i="7"/>
  <c r="G8" i="1"/>
  <c r="E16" i="2"/>
  <c r="E7" i="1" s="1"/>
  <c r="E18" i="5"/>
  <c r="F10" i="1" s="1"/>
  <c r="G10" i="1" s="1"/>
  <c r="G21" i="5"/>
  <c r="H13" i="7"/>
  <c r="E12" i="1" s="1"/>
  <c r="H12" i="7"/>
  <c r="H11" i="7"/>
  <c r="H19" i="7"/>
  <c r="F12" i="1" s="1"/>
  <c r="E26" i="2"/>
  <c r="F7" i="1" s="1"/>
  <c r="G27" i="3"/>
  <c r="G11" i="7"/>
  <c r="G17" i="7"/>
  <c r="G22" i="7"/>
  <c r="E26" i="4"/>
  <c r="F9" i="1" s="1"/>
  <c r="G16" i="7"/>
  <c r="G21" i="7"/>
  <c r="E33" i="6"/>
  <c r="F11" i="1" s="1"/>
  <c r="E11" i="8"/>
  <c r="B3" i="8"/>
  <c r="G19" i="7"/>
  <c r="E19" i="7"/>
  <c r="F16" i="6"/>
  <c r="G16" i="6" s="1"/>
  <c r="F17" i="6"/>
  <c r="G17" i="6" s="1"/>
  <c r="F20" i="6"/>
  <c r="G20" i="6" s="1"/>
  <c r="F24" i="6"/>
  <c r="G24" i="6" s="1"/>
  <c r="F25" i="6"/>
  <c r="G25" i="6" s="1"/>
  <c r="F30" i="6"/>
  <c r="G30" i="6" s="1"/>
  <c r="E12" i="8"/>
  <c r="F15" i="6"/>
  <c r="G15" i="6" s="1"/>
  <c r="F25" i="4"/>
  <c r="G25" i="4" s="1"/>
  <c r="F27" i="4"/>
  <c r="G27" i="4" s="1"/>
  <c r="F28" i="6"/>
  <c r="G28" i="6" s="1"/>
  <c r="F14" i="6"/>
  <c r="G14" i="6" s="1"/>
  <c r="F29" i="6"/>
  <c r="G29" i="6" s="1"/>
  <c r="F10" i="4"/>
  <c r="G10" i="4" s="1"/>
  <c r="F19" i="4"/>
  <c r="G19" i="4" s="1"/>
  <c r="F12" i="5"/>
  <c r="G12" i="5" s="1"/>
  <c r="F21" i="6"/>
  <c r="G21" i="6" s="1"/>
  <c r="F31" i="6"/>
  <c r="G31" i="6" s="1"/>
  <c r="F11" i="4"/>
  <c r="G11" i="4" s="1"/>
  <c r="F20" i="4"/>
  <c r="G20" i="4" s="1"/>
  <c r="F13" i="5"/>
  <c r="G13" i="5" s="1"/>
  <c r="F11" i="6"/>
  <c r="G11" i="6" s="1"/>
  <c r="F22" i="6"/>
  <c r="G22" i="6" s="1"/>
  <c r="F32" i="6"/>
  <c r="G32" i="6" s="1"/>
  <c r="F18" i="3"/>
  <c r="G18" i="3" s="1"/>
  <c r="F21" i="3"/>
  <c r="G21" i="3" s="1"/>
  <c r="F16" i="3"/>
  <c r="G16" i="3" s="1"/>
  <c r="F23" i="3"/>
  <c r="G23" i="3" s="1"/>
  <c r="F22" i="3"/>
  <c r="G22" i="3" s="1"/>
  <c r="F20" i="3"/>
  <c r="G20" i="3" s="1"/>
  <c r="F19" i="3"/>
  <c r="G19" i="3" s="1"/>
  <c r="F24" i="3"/>
  <c r="G24" i="3" s="1"/>
  <c r="F15" i="3"/>
  <c r="G15" i="3" s="1"/>
  <c r="F17" i="3"/>
  <c r="G17" i="3" s="1"/>
  <c r="F24" i="4"/>
  <c r="G24" i="4" s="1"/>
  <c r="F22" i="5"/>
  <c r="G22" i="5" s="1"/>
  <c r="F12" i="6"/>
  <c r="G12" i="6" s="1"/>
  <c r="F23" i="6"/>
  <c r="G23" i="6" s="1"/>
  <c r="F34" i="6"/>
  <c r="G34" i="6" s="1"/>
  <c r="E25" i="3"/>
  <c r="F8" i="1" s="1"/>
  <c r="F29" i="3"/>
  <c r="G29" i="3" s="1"/>
  <c r="F14" i="3"/>
  <c r="G14" i="3" s="1"/>
  <c r="F11" i="3"/>
  <c r="G11" i="3" s="1"/>
  <c r="F12" i="3"/>
  <c r="G12" i="3" s="1"/>
  <c r="F14" i="5"/>
  <c r="G14" i="5" s="1"/>
  <c r="G36" i="6"/>
  <c r="F16" i="4"/>
  <c r="G16" i="4" s="1"/>
  <c r="F28" i="4"/>
  <c r="G28" i="4" s="1"/>
  <c r="F16" i="5"/>
  <c r="G16" i="5" s="1"/>
  <c r="F17" i="4"/>
  <c r="G17" i="4" s="1"/>
  <c r="F29" i="4"/>
  <c r="G29" i="4" s="1"/>
  <c r="F17" i="5"/>
  <c r="G17" i="5" s="1"/>
  <c r="F18" i="6"/>
  <c r="G18" i="6" s="1"/>
  <c r="F26" i="6"/>
  <c r="G26" i="6" s="1"/>
  <c r="F35" i="6"/>
  <c r="G35" i="6" s="1"/>
  <c r="F26" i="3"/>
  <c r="G26" i="3" s="1"/>
  <c r="F18" i="4"/>
  <c r="G18" i="4" s="1"/>
  <c r="F19" i="5"/>
  <c r="G19" i="5" s="1"/>
  <c r="F10" i="6"/>
  <c r="G10" i="6" s="1"/>
  <c r="F19" i="6"/>
  <c r="G19" i="6" s="1"/>
  <c r="F27" i="6"/>
  <c r="G27" i="6" s="1"/>
  <c r="E13" i="8"/>
  <c r="F13" i="2"/>
  <c r="G13" i="2" s="1"/>
  <c r="F24" i="2"/>
  <c r="G24" i="2" s="1"/>
  <c r="F14" i="2"/>
  <c r="G14" i="2" s="1"/>
  <c r="F25" i="2"/>
  <c r="G25" i="2" s="1"/>
  <c r="F15" i="2"/>
  <c r="G15" i="2" s="1"/>
  <c r="F28" i="2"/>
  <c r="G28" i="2" s="1"/>
  <c r="F19" i="2"/>
  <c r="G19" i="2" s="1"/>
  <c r="F29" i="2"/>
  <c r="G29" i="2" s="1"/>
  <c r="F30" i="2"/>
  <c r="G30" i="2" s="1"/>
  <c r="F10" i="2"/>
  <c r="G10" i="2" s="1"/>
  <c r="E10" i="7"/>
  <c r="H10" i="7" s="1"/>
  <c r="D12" i="1" s="1"/>
  <c r="E10" i="8"/>
  <c r="E13" i="6"/>
  <c r="E11" i="1" s="1"/>
  <c r="G11" i="1" s="1"/>
  <c r="E13" i="4"/>
  <c r="E9" i="1" s="1"/>
  <c r="G9" i="1" s="1"/>
  <c r="E9" i="5"/>
  <c r="E9" i="4"/>
  <c r="D9" i="1" s="1"/>
  <c r="E9" i="3"/>
  <c r="E9" i="2"/>
  <c r="D7" i="1" s="1"/>
  <c r="E13" i="7"/>
  <c r="G12" i="7"/>
  <c r="G10" i="7" s="1"/>
  <c r="G12" i="2"/>
  <c r="E9" i="6"/>
  <c r="D11" i="1" s="1"/>
  <c r="F10" i="5"/>
  <c r="G10" i="5" s="1"/>
  <c r="F20" i="5"/>
  <c r="G20" i="5" s="1"/>
  <c r="F11" i="5"/>
  <c r="G11" i="5" s="1"/>
  <c r="F12" i="4"/>
  <c r="G12" i="4" s="1"/>
  <c r="F21" i="4"/>
  <c r="G21" i="4" s="1"/>
  <c r="F14" i="4"/>
  <c r="G14" i="4" s="1"/>
  <c r="F22" i="4"/>
  <c r="G22" i="4" s="1"/>
  <c r="G23" i="4"/>
  <c r="F15" i="4"/>
  <c r="G15" i="4" s="1"/>
  <c r="F28" i="3"/>
  <c r="G28" i="3" s="1"/>
  <c r="F10" i="3"/>
  <c r="G10" i="3" s="1"/>
  <c r="G27" i="2"/>
  <c r="G11" i="2"/>
  <c r="F18" i="2"/>
  <c r="G18" i="2" s="1"/>
  <c r="G13" i="7" l="1"/>
  <c r="E4" i="5"/>
  <c r="D10" i="1"/>
  <c r="D14" i="1" s="1"/>
  <c r="E4" i="3"/>
  <c r="D8" i="1"/>
  <c r="G7" i="1"/>
  <c r="G12" i="1"/>
  <c r="F14" i="1"/>
  <c r="C10" i="8"/>
  <c r="D10" i="8" s="1"/>
  <c r="C13" i="8"/>
  <c r="D13" i="8" s="1"/>
  <c r="G13" i="8" s="1"/>
  <c r="C12" i="8"/>
  <c r="D12" i="8" s="1"/>
  <c r="G12" i="8" s="1"/>
  <c r="C11" i="8"/>
  <c r="D11" i="8" s="1"/>
  <c r="G11" i="8" s="1"/>
  <c r="G5" i="7"/>
  <c r="D11" i="9" s="1"/>
  <c r="E4" i="6"/>
  <c r="G15" i="5"/>
  <c r="C9" i="9" s="1"/>
  <c r="G9" i="6"/>
  <c r="G16" i="2"/>
  <c r="C6" i="9" s="1"/>
  <c r="G13" i="3"/>
  <c r="C7" i="9" s="1"/>
  <c r="G26" i="4"/>
  <c r="G33" i="6"/>
  <c r="G9" i="3"/>
  <c r="G18" i="5"/>
  <c r="G13" i="6"/>
  <c r="C10" i="9" s="1"/>
  <c r="G9" i="5"/>
  <c r="G26" i="2"/>
  <c r="E4" i="4"/>
  <c r="E4" i="2"/>
  <c r="E5" i="7"/>
  <c r="G9" i="4"/>
  <c r="G25" i="3"/>
  <c r="G9" i="2"/>
  <c r="G13" i="4"/>
  <c r="C8" i="9" s="1"/>
  <c r="D8" i="9" l="1"/>
  <c r="D6" i="9"/>
  <c r="D7" i="9"/>
  <c r="D9" i="9"/>
  <c r="D10" i="9"/>
  <c r="G10" i="8"/>
  <c r="G14" i="8" s="1"/>
  <c r="D12" i="9" s="1"/>
  <c r="E5" i="8"/>
  <c r="G4" i="6"/>
  <c r="C11" i="1" s="1"/>
  <c r="H11" i="1" s="1"/>
  <c r="G4" i="3"/>
  <c r="C8" i="1" s="1"/>
  <c r="H8" i="1" s="1"/>
  <c r="G4" i="5"/>
  <c r="C10" i="1" s="1"/>
  <c r="H10" i="1" s="1"/>
  <c r="G4" i="2"/>
  <c r="C7" i="1" s="1"/>
  <c r="H7" i="1" s="1"/>
  <c r="C13" i="9"/>
  <c r="C12" i="1"/>
  <c r="H12" i="1" s="1"/>
  <c r="G4" i="4"/>
  <c r="C9" i="1" s="1"/>
  <c r="H9" i="1" s="1"/>
  <c r="G5" i="8" l="1"/>
  <c r="C13" i="1" s="1"/>
  <c r="E13" i="1" s="1"/>
  <c r="H13" i="1"/>
  <c r="E13" i="9"/>
  <c r="D13" i="9"/>
  <c r="C14" i="9"/>
  <c r="C14" i="1" l="1"/>
  <c r="C18" i="1" s="1"/>
  <c r="C20" i="1" s="1"/>
  <c r="D16" i="1"/>
  <c r="G13" i="1"/>
  <c r="G14" i="1" s="1"/>
  <c r="G15" i="1" s="1"/>
  <c r="E14" i="1"/>
  <c r="E14" i="9"/>
  <c r="D14" i="9"/>
  <c r="C16" i="9"/>
  <c r="C18" i="9" s="1"/>
  <c r="F3" i="1"/>
  <c r="F5" i="1" s="1"/>
  <c r="G13" i="9" l="1"/>
</calcChain>
</file>

<file path=xl/sharedStrings.xml><?xml version="1.0" encoding="utf-8"?>
<sst xmlns="http://schemas.openxmlformats.org/spreadsheetml/2006/main" count="354" uniqueCount="146">
  <si>
    <t>PRECIO:</t>
  </si>
  <si>
    <t>DESCRIPCIÓN</t>
  </si>
  <si>
    <t>UNIDAD</t>
  </si>
  <si>
    <t>CANTIDAD</t>
  </si>
  <si>
    <t>TOTAL</t>
  </si>
  <si>
    <t>MANO OBRA</t>
  </si>
  <si>
    <t>Ingeniero</t>
  </si>
  <si>
    <t>HH</t>
  </si>
  <si>
    <t>Jefe de Grupo</t>
  </si>
  <si>
    <t>Electricista</t>
  </si>
  <si>
    <t>Maestro de Obra (Albañil)</t>
  </si>
  <si>
    <t>Mano Obra no Calificada abrir zanja (1 persona 10m/h) 20x30cm</t>
  </si>
  <si>
    <t>Mano Obra no Calificada tapar zanja (1 persona 20m/h) 20X30cm</t>
  </si>
  <si>
    <t>MATERIALES</t>
  </si>
  <si>
    <t>Estructura de soporte y fijación para 1 módulo fotovoltaico</t>
  </si>
  <si>
    <t>c/u</t>
  </si>
  <si>
    <t>Fundición de base estructura soporte módulo (cemento, ripio, arena, agua)</t>
  </si>
  <si>
    <t>Terminales MC4 macho</t>
  </si>
  <si>
    <t>Terminales MC4 hembra</t>
  </si>
  <si>
    <t>m</t>
  </si>
  <si>
    <t>Manguera Anillada 3/4" PVC</t>
  </si>
  <si>
    <t>Amarras plásticas 25cm color blanco</t>
  </si>
  <si>
    <t>EQUIPOS Y HERRAMIENTAS</t>
  </si>
  <si>
    <t>Equipos de protección personal (casco, guantes, gafas, etc)</t>
  </si>
  <si>
    <t>HM</t>
  </si>
  <si>
    <t>Caja de herramientas para electricista (juego destorilladores phillips y planos,  alicate, estilete, multímetro, flexometro, etc)</t>
  </si>
  <si>
    <t xml:space="preserve">Escalera Aluminio Pie de Gallo de 1.83 m altura </t>
  </si>
  <si>
    <t xml:space="preserve">Herramientas de excavación manual (1 pala,1 barra) </t>
  </si>
  <si>
    <t>SUBTOTAL</t>
  </si>
  <si>
    <t>PRESUPUESTO REFERENCIAL</t>
  </si>
  <si>
    <t>TARIFA</t>
  </si>
  <si>
    <t>PRECIO UNITARIO</t>
  </si>
  <si>
    <t>ÍTEM</t>
  </si>
  <si>
    <t>RUBRO</t>
  </si>
  <si>
    <t>Montaje Caja  Equipos Individual</t>
  </si>
  <si>
    <t>Montaje Banco Baterías (2 baterías)</t>
  </si>
  <si>
    <t>Puesta a Tierra Individual (1 varilla)</t>
  </si>
  <si>
    <t>Instalación Eléctrica Vivienda</t>
  </si>
  <si>
    <t>Capacitación</t>
  </si>
  <si>
    <t>Transporte</t>
  </si>
  <si>
    <r>
      <t xml:space="preserve">RUBRO: </t>
    </r>
    <r>
      <rPr>
        <sz val="10"/>
        <color rgb="FF000000"/>
        <rFont val="Calibri"/>
        <family val="2"/>
        <scheme val="minor"/>
      </rPr>
      <t>MONTAJE CAJA EQUIPOS INDIVIDUAL</t>
    </r>
  </si>
  <si>
    <t>Ingeniero Eléctrico</t>
  </si>
  <si>
    <t>Caja antihurto con 3 prensaestopas para manguera anillada de 1/2" y 2 prensaestopas para manguera anillada de 3/4" ( alojará al regulador, inversor, medidor y protecciones montadas en riel DIN) con tornillos y turcas para sujección de los equipos y de la caja.</t>
  </si>
  <si>
    <t>Fusible cilíndrico 10x38mm In=10A Vn=1000Vdc con portafusible riel DIN</t>
  </si>
  <si>
    <t>Fusible cilíndrico 10x38mm In=32A Vn=1000Vdc con portafusible riel DIN</t>
  </si>
  <si>
    <t>Interruptor magnetotérmico monofásico de 6A, 1P riel DIN</t>
  </si>
  <si>
    <t>Bornera de conexión simple riel DIN 6mm2</t>
  </si>
  <si>
    <t>Bornera de conexión simple riel DIN 16mm2</t>
  </si>
  <si>
    <t>Enchufe 15A blindado polarizado 125Vac</t>
  </si>
  <si>
    <t>Caja de herramientas para electricista (juego destorilladores phillips y planos,  alicates, estiletes, multímetro, flexometro, etc)</t>
  </si>
  <si>
    <t>Taladro a batería, brocas para metal y madera</t>
  </si>
  <si>
    <t xml:space="preserve">Generador eléctrico (1kW) </t>
  </si>
  <si>
    <t>PRESUPUESTO REFENCIAL</t>
  </si>
  <si>
    <r>
      <t xml:space="preserve">RUBRO: </t>
    </r>
    <r>
      <rPr>
        <sz val="10"/>
        <color rgb="FF000000"/>
        <rFont val="Calibri"/>
        <family val="2"/>
        <scheme val="minor"/>
      </rPr>
      <t>MONTAJE BANCO BATERÍAS (2 BATERÍAS)</t>
    </r>
  </si>
  <si>
    <t>Batería AGM ≥150Ah, 12V, tipo C20</t>
  </si>
  <si>
    <t>Terminales de cobre estañado barril corto para calibre # 10AWG - M8</t>
  </si>
  <si>
    <t>Terminales de cobre estañado barril corto para calibre # 6AWG - M8</t>
  </si>
  <si>
    <t>Cable cobre tipo SGT # 6AWG conexión batería-inversor rojo</t>
  </si>
  <si>
    <t>Cable cobre tipo SGT # 6AWG conexión batería-inversor negro</t>
  </si>
  <si>
    <t>Cable cobre tipo THW # 10AWG conexión regulador-batería rojo</t>
  </si>
  <si>
    <t>Cable cobre tipo THW # 10AWG conexión regulador-batería negro</t>
  </si>
  <si>
    <t>Manguera anillada 1/2"</t>
  </si>
  <si>
    <t>Manguera anillada 3/4"</t>
  </si>
  <si>
    <t>Grapas metálica puente sencillo con tonillo  para tuberia corrugada 1/2"</t>
  </si>
  <si>
    <t>Grapas metálica puente sencillo con tonillo  para tuberia corrugada 3/4"</t>
  </si>
  <si>
    <t>Caja de herramientas menores para electricista (juego destorilladores phillips y planos,  alicates, estiletes, multímetro, flexometro, etc)</t>
  </si>
  <si>
    <r>
      <t>Herramienta manual para identación o compresión de terminales de cobre estañados (6mm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a 25mm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) </t>
    </r>
  </si>
  <si>
    <r>
      <t xml:space="preserve">RUBRO: </t>
    </r>
    <r>
      <rPr>
        <sz val="10"/>
        <color rgb="FF000000"/>
        <rFont val="Calibri"/>
        <family val="2"/>
        <scheme val="minor"/>
      </rPr>
      <t>PUESTA A TIERRA INDIVIDUAL</t>
    </r>
  </si>
  <si>
    <t>Varilla copperweld 5/8" x 1,80 m con conector</t>
  </si>
  <si>
    <t>Cable cobre desnudo # 10AWG</t>
  </si>
  <si>
    <t>Martillo</t>
  </si>
  <si>
    <t xml:space="preserve">Herramientas excavación manual (1 pala,1 barra) </t>
  </si>
  <si>
    <t>Sistemas Individuales</t>
  </si>
  <si>
    <t>Micro-redes</t>
  </si>
  <si>
    <r>
      <t xml:space="preserve">RUBRO: </t>
    </r>
    <r>
      <rPr>
        <sz val="10"/>
        <color rgb="FF000000"/>
        <rFont val="Calibri"/>
        <family val="2"/>
        <scheme val="minor"/>
      </rPr>
      <t>INSTALACIÓN ELÉCTRICA VIVIENDA</t>
    </r>
  </si>
  <si>
    <t>Caja distribución riel DIN 1 fila de 3/5 módulos+ 3 prensaestopas para manguera anillada de 1/2" con tornillo y arandelas para sujección</t>
  </si>
  <si>
    <t>Cajas derivación 12.5x12.5x7.5cm con entradas de cables preperforadas con tornillo y arandela para sujección</t>
  </si>
  <si>
    <t>Interruptor magnetotérmico monofásico de 2A, 1P riel DIN</t>
  </si>
  <si>
    <t>Interruptor magnetotérmico monofásico de 4A, 1P riel DIN</t>
  </si>
  <si>
    <t>Interruptor sencillo 10A 127/250V de PVC con tornillos incluidos sobrepuesto</t>
  </si>
  <si>
    <t>Portalampara blanco E27 de PVC reforzado tipo sobrepuesto con tornillos</t>
  </si>
  <si>
    <t>Tomacorriente doble 2P+T 15A 127/250V con tornillos sobrepuesto</t>
  </si>
  <si>
    <t>Cable cobre tipo THW # 12AWG conexión inversor AC-Medidor-breaker general-caja distribución breakers  negro</t>
  </si>
  <si>
    <t>Cable cobre tipo THW # 12AWG conexión inversor AC-Medidor-breaker general-caja distribución breakers blanco</t>
  </si>
  <si>
    <t>Cable cobre tipo THW # 14AWG (Iluminación y tomacorrientes) negro</t>
  </si>
  <si>
    <t>Cable cobre tipo THW # 14AWG (Iluminación y tomacorrientes) blanco</t>
  </si>
  <si>
    <t>Cable cobre tipo THW # 14AWG (tierra) verde con blanco</t>
  </si>
  <si>
    <t xml:space="preserve">Manguera anillada de 1/2" </t>
  </si>
  <si>
    <t>Grapas metálica puente sencillo con tonillo  para manguera anillada 1/2"</t>
  </si>
  <si>
    <t xml:space="preserve">Cinta aislante blanco </t>
  </si>
  <si>
    <t>Cinta aislante negro</t>
  </si>
  <si>
    <r>
      <t xml:space="preserve">RUBRO: </t>
    </r>
    <r>
      <rPr>
        <sz val="10"/>
        <color rgb="FF000000"/>
        <rFont val="Arial"/>
        <family val="2"/>
      </rPr>
      <t>CAPACITACIÓN</t>
    </r>
  </si>
  <si>
    <t>Folletos usuarios finales sistemas fotovoltaicos</t>
  </si>
  <si>
    <t>Folletos técnicos comunitarios</t>
  </si>
  <si>
    <t>Poster plastificado A3</t>
  </si>
  <si>
    <t>Fungibles (papelotes, marcadores, cinta, etc)</t>
  </si>
  <si>
    <t>Kit herramientas (multímetro, pinza electricista, pelacable manual hasta # 8AWG, destornilladores phillips y plano, caja herramientas 12", alicate electricista) (para entrega a los técnicos comunitarios)</t>
  </si>
  <si>
    <t>Proyector</t>
  </si>
  <si>
    <t>Laptop</t>
  </si>
  <si>
    <t>Generador eléctricos (1kW)</t>
  </si>
  <si>
    <t>Número de capacitaciones</t>
  </si>
  <si>
    <t xml:space="preserve">DESCRIPCIÓN </t>
  </si>
  <si>
    <t>Transporte carga equipos sistemas individuales internacional</t>
  </si>
  <si>
    <t>Total Transporte</t>
  </si>
  <si>
    <t>UNIDADES</t>
  </si>
  <si>
    <t>Kg (20Kg panel + 47Kg batería)</t>
  </si>
  <si>
    <t>PRECIO MATERIALES</t>
  </si>
  <si>
    <t>PRECIO INSTALACIÓN</t>
  </si>
  <si>
    <t>Wp</t>
  </si>
  <si>
    <t>COSTO X W</t>
  </si>
  <si>
    <t>Seguros Internacional y nacional</t>
  </si>
  <si>
    <t>Seguros</t>
  </si>
  <si>
    <t>COSTO TOTAL Wp instalado</t>
  </si>
  <si>
    <t>RUBRO: TRANSPORTE</t>
  </si>
  <si>
    <t>Medidor de energía monofásico 120V con limitador de carga.</t>
  </si>
  <si>
    <t>cost inst material</t>
  </si>
  <si>
    <t>cost inst + transp</t>
  </si>
  <si>
    <t>kit</t>
  </si>
  <si>
    <t>Grapas metálica puente sencillo con tonillo y arandela  para manguera anillada 3/4"</t>
  </si>
  <si>
    <t>paquete</t>
  </si>
  <si>
    <r>
      <t xml:space="preserve">RUBRO: </t>
    </r>
    <r>
      <rPr>
        <sz val="10"/>
        <color rgb="FF000000"/>
        <rFont val="Calibri"/>
        <family val="2"/>
        <scheme val="minor"/>
      </rPr>
      <t>MONTAJE MÓDULO FOTOVOLTAICO (1 MÓDULO)</t>
    </r>
  </si>
  <si>
    <t>PRESUPUESTO REFERENCIAL ALTO PUNINO</t>
  </si>
  <si>
    <t>Conductor para el cableado y accesorios de Instalación</t>
  </si>
  <si>
    <t>Estructura de soporte 2 baterías</t>
  </si>
  <si>
    <t>Luminaria fluorescente compacta 22 W, 120Vac</t>
  </si>
  <si>
    <r>
      <t xml:space="preserve">Regulador voltaje MPPT </t>
    </r>
    <r>
      <rPr>
        <sz val="10"/>
        <color theme="1"/>
        <rFont val="Calibri"/>
        <family val="2"/>
      </rPr>
      <t>≥ 20A 24V</t>
    </r>
  </si>
  <si>
    <t>Módulo fotovoltaico 345W</t>
  </si>
  <si>
    <t>MICRO-REDES</t>
  </si>
  <si>
    <t>SISTEMAS INDIVIDUALES</t>
  </si>
  <si>
    <t>Transporte carga equipos sistemas individuales Guayaquil - Lago Agrio</t>
  </si>
  <si>
    <t>Transporte desde Lago Agrio hasta las comunidades (terrestre 50 km)</t>
  </si>
  <si>
    <t>RESUMEN DE COSTOS</t>
  </si>
  <si>
    <t xml:space="preserve">Cable tipo TTU # 10 AWG (módulo FV-regulador) </t>
  </si>
  <si>
    <t>Montaje Módulo Fotovoltaico (1 módulo)</t>
  </si>
  <si>
    <t>mano de obra</t>
  </si>
  <si>
    <t>mdo / sist</t>
  </si>
  <si>
    <t>COSTO TOTAL instalado</t>
  </si>
  <si>
    <t>USD</t>
  </si>
  <si>
    <t>USD/W-instalado</t>
  </si>
  <si>
    <t>Potencia instalada sistemas individuales</t>
  </si>
  <si>
    <t>Transporte y seguros</t>
  </si>
  <si>
    <t>Capacitación usuarios individuales</t>
  </si>
  <si>
    <t>PRESUPUESTO REFERENCIAL APAICA NEQUEMPARE</t>
  </si>
  <si>
    <t>MATERIALES+EQUIPOS Y H</t>
  </si>
  <si>
    <t>Inversor ≥ 700W, 24Vdc/120Vac, 60Hz Onda Pura</t>
  </si>
  <si>
    <t>Instalaciones Individuales APAIKA NENQUEPARE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</si>
</sst>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&quot;$&quot;\ #,##0.00"/>
    <numFmt numFmtId="166" formatCode="[$$-300A]\ #,##0.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164" fontId="26" fillId="0" borderId="0" applyFont="0" applyFill="0" applyBorder="0" applyAlignment="0" applyProtection="0"/>
  </cellStyleXfs>
  <cellXfs count="12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165" fontId="5" fillId="3" borderId="1" xfId="0" applyNumberFormat="1" applyFont="1" applyFill="1" applyBorder="1" applyAlignment="1">
      <alignment vertical="center"/>
    </xf>
    <xf numFmtId="165" fontId="10" fillId="2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horizontal="right" vertical="center"/>
    </xf>
    <xf numFmtId="165" fontId="4" fillId="2" borderId="6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vertical="center"/>
    </xf>
    <xf numFmtId="165" fontId="3" fillId="4" borderId="6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7" fillId="2" borderId="8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17" fillId="2" borderId="8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vertical="center"/>
    </xf>
    <xf numFmtId="0" fontId="14" fillId="4" borderId="9" xfId="0" applyFont="1" applyFill="1" applyBorder="1" applyAlignment="1">
      <alignment vertical="center"/>
    </xf>
    <xf numFmtId="0" fontId="14" fillId="4" borderId="9" xfId="0" applyFont="1" applyFill="1" applyBorder="1" applyAlignment="1">
      <alignment horizontal="right" vertical="center"/>
    </xf>
    <xf numFmtId="165" fontId="15" fillId="3" borderId="1" xfId="0" applyNumberFormat="1" applyFont="1" applyFill="1" applyBorder="1" applyAlignment="1">
      <alignment vertical="center"/>
    </xf>
    <xf numFmtId="165" fontId="14" fillId="2" borderId="9" xfId="0" applyNumberFormat="1" applyFont="1" applyFill="1" applyBorder="1" applyAlignment="1">
      <alignment horizontal="right" vertical="center"/>
    </xf>
    <xf numFmtId="165" fontId="13" fillId="4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0" fillId="0" borderId="13" xfId="1" applyFont="1" applyBorder="1" applyAlignment="1">
      <alignment horizontal="left" vertical="top" wrapText="1"/>
    </xf>
    <xf numFmtId="0" fontId="20" fillId="0" borderId="13" xfId="1" applyFont="1" applyBorder="1" applyAlignment="1">
      <alignment horizontal="left" vertical="top" wrapText="1"/>
    </xf>
    <xf numFmtId="0" fontId="20" fillId="0" borderId="13" xfId="1" applyFont="1" applyBorder="1" applyAlignment="1">
      <alignment horizontal="right" vertical="top"/>
    </xf>
    <xf numFmtId="166" fontId="20" fillId="0" borderId="13" xfId="1" applyNumberFormat="1" applyFont="1" applyBorder="1" applyAlignment="1">
      <alignment horizontal="right" vertical="top"/>
    </xf>
    <xf numFmtId="1" fontId="20" fillId="0" borderId="13" xfId="1" applyNumberFormat="1" applyFont="1" applyBorder="1" applyAlignment="1">
      <alignment horizontal="right" vertical="top"/>
    </xf>
    <xf numFmtId="0" fontId="19" fillId="0" borderId="13" xfId="1" applyFont="1" applyBorder="1" applyAlignment="1">
      <alignment horizontal="left" vertical="top"/>
    </xf>
    <xf numFmtId="0" fontId="20" fillId="0" borderId="13" xfId="1" applyFont="1" applyBorder="1" applyAlignment="1">
      <alignment horizontal="left" vertical="top" wrapText="1"/>
    </xf>
    <xf numFmtId="0" fontId="21" fillId="0" borderId="9" xfId="0" applyFont="1" applyBorder="1" applyAlignment="1">
      <alignment horizontal="right" vertical="center"/>
    </xf>
    <xf numFmtId="165" fontId="21" fillId="0" borderId="9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 wrapText="1"/>
    </xf>
    <xf numFmtId="165" fontId="19" fillId="0" borderId="13" xfId="1" applyNumberFormat="1" applyFont="1" applyBorder="1" applyAlignment="1">
      <alignment horizontal="right" vertical="top"/>
    </xf>
    <xf numFmtId="165" fontId="0" fillId="0" borderId="0" xfId="0" applyNumberFormat="1"/>
    <xf numFmtId="0" fontId="22" fillId="2" borderId="5" xfId="0" applyFont="1" applyFill="1" applyBorder="1" applyAlignment="1">
      <alignment horizontal="right" vertical="center"/>
    </xf>
    <xf numFmtId="165" fontId="1" fillId="0" borderId="1" xfId="0" applyNumberFormat="1" applyFont="1" applyBorder="1"/>
    <xf numFmtId="3" fontId="0" fillId="0" borderId="0" xfId="0" applyNumberFormat="1"/>
    <xf numFmtId="0" fontId="1" fillId="0" borderId="0" xfId="0" applyFont="1" applyAlignment="1">
      <alignment horizontal="right"/>
    </xf>
    <xf numFmtId="0" fontId="4" fillId="5" borderId="9" xfId="0" applyFont="1" applyFill="1" applyBorder="1" applyAlignment="1">
      <alignment horizontal="right" vertical="center"/>
    </xf>
    <xf numFmtId="0" fontId="0" fillId="0" borderId="1" xfId="0" applyBorder="1"/>
    <xf numFmtId="0" fontId="1" fillId="0" borderId="0" xfId="0" applyFont="1"/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2" borderId="15" xfId="0" applyFont="1" applyFill="1" applyBorder="1" applyAlignment="1">
      <alignment vertical="center"/>
    </xf>
    <xf numFmtId="165" fontId="0" fillId="0" borderId="15" xfId="0" applyNumberFormat="1" applyBorder="1"/>
    <xf numFmtId="0" fontId="1" fillId="0" borderId="15" xfId="0" applyFont="1" applyBorder="1"/>
    <xf numFmtId="165" fontId="1" fillId="0" borderId="15" xfId="0" applyNumberFormat="1" applyFont="1" applyBorder="1"/>
    <xf numFmtId="165" fontId="24" fillId="2" borderId="9" xfId="0" applyNumberFormat="1" applyFont="1" applyFill="1" applyBorder="1" applyAlignment="1">
      <alignment horizontal="right" vertical="center"/>
    </xf>
    <xf numFmtId="165" fontId="25" fillId="0" borderId="9" xfId="0" applyNumberFormat="1" applyFont="1" applyBorder="1" applyAlignment="1">
      <alignment horizontal="center" vertical="center"/>
    </xf>
    <xf numFmtId="165" fontId="1" fillId="0" borderId="10" xfId="0" applyNumberFormat="1" applyFont="1" applyBorder="1"/>
    <xf numFmtId="165" fontId="0" fillId="0" borderId="16" xfId="0" applyNumberFormat="1" applyBorder="1"/>
    <xf numFmtId="0" fontId="0" fillId="0" borderId="17" xfId="0" applyBorder="1"/>
    <xf numFmtId="165" fontId="1" fillId="7" borderId="16" xfId="0" applyNumberFormat="1" applyFont="1" applyFill="1" applyBorder="1"/>
    <xf numFmtId="0" fontId="0" fillId="7" borderId="17" xfId="0" applyFill="1" applyBorder="1"/>
    <xf numFmtId="0" fontId="1" fillId="7" borderId="6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 vertical="center"/>
    </xf>
    <xf numFmtId="10" fontId="1" fillId="0" borderId="0" xfId="0" applyNumberFormat="1" applyFont="1"/>
    <xf numFmtId="0" fontId="7" fillId="0" borderId="1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164" fontId="0" fillId="0" borderId="17" xfId="2" applyNumberFormat="1" applyFont="1" applyBorder="1"/>
    <xf numFmtId="164" fontId="0" fillId="0" borderId="15" xfId="2" applyNumberFormat="1" applyFont="1" applyBorder="1"/>
    <xf numFmtId="164" fontId="0" fillId="0" borderId="15" xfId="0" applyNumberFormat="1" applyBorder="1"/>
    <xf numFmtId="0" fontId="0" fillId="0" borderId="15" xfId="0" applyBorder="1"/>
    <xf numFmtId="164" fontId="0" fillId="0" borderId="0" xfId="0" applyNumberFormat="1"/>
    <xf numFmtId="2" fontId="0" fillId="0" borderId="0" xfId="0" applyNumberFormat="1"/>
    <xf numFmtId="164" fontId="0" fillId="0" borderId="0" xfId="2" applyFont="1"/>
    <xf numFmtId="2" fontId="0" fillId="0" borderId="0" xfId="2" applyNumberFormat="1" applyFon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right"/>
    </xf>
    <xf numFmtId="0" fontId="1" fillId="7" borderId="7" xfId="0" applyFont="1" applyFill="1" applyBorder="1" applyAlignment="1">
      <alignment horizontal="right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sqref="A1:C26"/>
    </sheetView>
  </sheetViews>
  <sheetFormatPr baseColWidth="10" defaultRowHeight="15" x14ac:dyDescent="0.25"/>
  <cols>
    <col min="2" max="2" width="51.7109375" customWidth="1"/>
    <col min="3" max="3" width="23.140625" bestFit="1" customWidth="1"/>
    <col min="4" max="4" width="11.140625" hidden="1" customWidth="1"/>
    <col min="5" max="5" width="22.7109375" hidden="1" customWidth="1"/>
    <col min="6" max="6" width="0" hidden="1" customWidth="1"/>
    <col min="7" max="7" width="21.5703125" hidden="1" customWidth="1"/>
    <col min="8" max="9" width="0" hidden="1" customWidth="1"/>
    <col min="11" max="11" width="13" bestFit="1" customWidth="1"/>
  </cols>
  <sheetData>
    <row r="1" spans="1:8" ht="15.75" thickBot="1" x14ac:dyDescent="0.3"/>
    <row r="2" spans="1:8" ht="15.75" thickBot="1" x14ac:dyDescent="0.3">
      <c r="A2" s="115" t="s">
        <v>142</v>
      </c>
      <c r="B2" s="116"/>
      <c r="C2" s="114"/>
      <c r="E2" s="111" t="s">
        <v>131</v>
      </c>
      <c r="F2" s="111"/>
    </row>
    <row r="3" spans="1:8" ht="15.75" thickBot="1" x14ac:dyDescent="0.3">
      <c r="A3" s="117" t="s">
        <v>128</v>
      </c>
      <c r="B3" s="117"/>
      <c r="C3" s="81">
        <v>15</v>
      </c>
      <c r="E3" s="83" t="s">
        <v>128</v>
      </c>
      <c r="F3" s="84">
        <f>C14</f>
        <v>45332.462500000001</v>
      </c>
    </row>
    <row r="4" spans="1:8" ht="15.75" thickBot="1" x14ac:dyDescent="0.3">
      <c r="A4" s="117" t="s">
        <v>73</v>
      </c>
      <c r="B4" s="117"/>
      <c r="C4" s="82">
        <v>0</v>
      </c>
      <c r="E4" s="83" t="s">
        <v>127</v>
      </c>
      <c r="F4" s="84">
        <f>C35</f>
        <v>0</v>
      </c>
    </row>
    <row r="5" spans="1:8" ht="15.75" thickBot="1" x14ac:dyDescent="0.3">
      <c r="A5" s="112"/>
      <c r="B5" s="113"/>
      <c r="C5" s="114"/>
      <c r="E5" s="85" t="s">
        <v>4</v>
      </c>
      <c r="F5" s="86">
        <f>SUM(F3:F4)</f>
        <v>45332.462500000001</v>
      </c>
    </row>
    <row r="6" spans="1:8" ht="15.75" thickBot="1" x14ac:dyDescent="0.3">
      <c r="A6" s="15" t="s">
        <v>32</v>
      </c>
      <c r="B6" s="16" t="s">
        <v>33</v>
      </c>
      <c r="C6" s="17" t="s">
        <v>31</v>
      </c>
      <c r="D6" s="99" t="s">
        <v>5</v>
      </c>
      <c r="E6" s="100" t="s">
        <v>13</v>
      </c>
      <c r="F6" s="100" t="s">
        <v>22</v>
      </c>
      <c r="G6" s="100" t="s">
        <v>143</v>
      </c>
    </row>
    <row r="7" spans="1:8" ht="15.75" thickBot="1" x14ac:dyDescent="0.3">
      <c r="A7" s="18">
        <v>1</v>
      </c>
      <c r="B7" s="19" t="s">
        <v>133</v>
      </c>
      <c r="C7" s="24">
        <f>'MONTAJE MÓDULO FOTOVOLTAICO'!G4</f>
        <v>9517.9500000000007</v>
      </c>
      <c r="D7" s="101">
        <f>+'MONTAJE MÓDULO FOTOVOLTAICO'!E9</f>
        <v>67.5</v>
      </c>
      <c r="E7" s="102">
        <f>+'MONTAJE MÓDULO FOTOVOLTAICO'!E16</f>
        <v>565.57999999999993</v>
      </c>
      <c r="F7" s="102">
        <f>+'MONTAJE MÓDULO FOTOVOLTAICO'!E26</f>
        <v>1.4500000000000002</v>
      </c>
      <c r="G7" s="103">
        <f>E7+F7</f>
        <v>567.03</v>
      </c>
      <c r="H7" s="73">
        <f>C7/$C$3</f>
        <v>634.53000000000009</v>
      </c>
    </row>
    <row r="8" spans="1:8" ht="15.75" thickBot="1" x14ac:dyDescent="0.3">
      <c r="A8" s="18">
        <v>2</v>
      </c>
      <c r="B8" s="19" t="s">
        <v>34</v>
      </c>
      <c r="C8" s="24">
        <f>'MONTAJE CAJA DE EQUIPOS'!G4</f>
        <v>12318.75</v>
      </c>
      <c r="D8" s="101">
        <f>+'MONTAJE CAJA DE EQUIPOS'!E9</f>
        <v>100</v>
      </c>
      <c r="E8" s="102">
        <f>+'MONTAJE CAJA DE EQUIPOS'!E13</f>
        <v>718.45</v>
      </c>
      <c r="F8" s="102">
        <f>+'MONTAJE CAJA DE EQUIPOS'!E25</f>
        <v>2.8</v>
      </c>
      <c r="G8" s="103">
        <f t="shared" ref="G8:G12" si="0">E8+F8</f>
        <v>721.25</v>
      </c>
      <c r="H8" s="73">
        <f t="shared" ref="H8:H13" si="1">C8/$C$3</f>
        <v>821.25</v>
      </c>
    </row>
    <row r="9" spans="1:8" ht="15.75" thickBot="1" x14ac:dyDescent="0.3">
      <c r="A9" s="18">
        <v>3</v>
      </c>
      <c r="B9" s="19" t="s">
        <v>35</v>
      </c>
      <c r="C9" s="24">
        <f>'MONTAJE BANCO DE BATERÍAS'!G4</f>
        <v>9885.375</v>
      </c>
      <c r="D9" s="101">
        <f>+'MONTAJE BANCO DE BATERÍAS'!E9</f>
        <v>112.5</v>
      </c>
      <c r="E9" s="102">
        <f>+'MONTAJE BANCO DE BATERÍAS'!E13</f>
        <v>545.20000000000016</v>
      </c>
      <c r="F9" s="102">
        <f>+'MONTAJE BANCO DE BATERÍAS'!E26</f>
        <v>1.325</v>
      </c>
      <c r="G9" s="103">
        <f t="shared" si="0"/>
        <v>546.5250000000002</v>
      </c>
      <c r="H9" s="73">
        <f t="shared" si="1"/>
        <v>659.02499999999998</v>
      </c>
    </row>
    <row r="10" spans="1:8" ht="15.75" thickBot="1" x14ac:dyDescent="0.3">
      <c r="A10" s="18">
        <v>4</v>
      </c>
      <c r="B10" s="19" t="s">
        <v>36</v>
      </c>
      <c r="C10" s="24">
        <f>'PUESTA A TIERRA'!G4</f>
        <v>1864.3875</v>
      </c>
      <c r="D10" s="101">
        <f>+'PUESTA A TIERRA'!E9</f>
        <v>97.5</v>
      </c>
      <c r="E10" s="102">
        <f>+'PUESTA A TIERRA'!E15</f>
        <v>25.630000000000003</v>
      </c>
      <c r="F10" s="102">
        <f>+'PUESTA A TIERRA'!E18</f>
        <v>1.1625000000000001</v>
      </c>
      <c r="G10" s="103">
        <f t="shared" si="0"/>
        <v>26.792500000000004</v>
      </c>
      <c r="H10" s="73">
        <f t="shared" si="1"/>
        <v>124.2925</v>
      </c>
    </row>
    <row r="11" spans="1:8" ht="15.75" thickBot="1" x14ac:dyDescent="0.3">
      <c r="A11" s="18">
        <v>5</v>
      </c>
      <c r="B11" s="19" t="s">
        <v>37</v>
      </c>
      <c r="C11" s="24">
        <f>'INSTALACIÓN ELÉCTRICA DE LA VIV'!G4</f>
        <v>7872.75</v>
      </c>
      <c r="D11" s="101">
        <f>+'INSTALACIÓN ELÉCTRICA DE LA VIV'!E9</f>
        <v>260</v>
      </c>
      <c r="E11" s="102">
        <f>+'INSTALACIÓN ELÉCTRICA DE LA VIV'!E13</f>
        <v>261.25</v>
      </c>
      <c r="F11" s="102">
        <f>+'INSTALACIÓN ELÉCTRICA DE LA VIV'!E33</f>
        <v>3.5999999999999996</v>
      </c>
      <c r="G11" s="103">
        <f t="shared" si="0"/>
        <v>264.85000000000002</v>
      </c>
      <c r="H11" s="73">
        <f t="shared" si="1"/>
        <v>524.85</v>
      </c>
    </row>
    <row r="12" spans="1:8" ht="15.75" thickBot="1" x14ac:dyDescent="0.3">
      <c r="A12" s="18">
        <v>6</v>
      </c>
      <c r="B12" s="19" t="s">
        <v>38</v>
      </c>
      <c r="C12" s="24">
        <f>CAPACITACIÓN!G5</f>
        <v>1027</v>
      </c>
      <c r="D12" s="101">
        <f>+CAPACITACIÓN!H10</f>
        <v>26.666666666666668</v>
      </c>
      <c r="E12" s="102">
        <f>+CAPACITACIÓN!H13</f>
        <v>41</v>
      </c>
      <c r="F12" s="102">
        <f>+CAPACITACIÓN!H19</f>
        <v>0.8</v>
      </c>
      <c r="G12" s="103">
        <f t="shared" si="0"/>
        <v>41.8</v>
      </c>
      <c r="H12" s="73">
        <f t="shared" si="1"/>
        <v>68.466666666666669</v>
      </c>
    </row>
    <row r="13" spans="1:8" ht="15.75" thickBot="1" x14ac:dyDescent="0.3">
      <c r="A13" s="18">
        <v>7</v>
      </c>
      <c r="B13" s="19" t="s">
        <v>39</v>
      </c>
      <c r="C13" s="24">
        <f>TRANSPORTE!G5</f>
        <v>2846.25</v>
      </c>
      <c r="D13" s="91"/>
      <c r="E13" s="84">
        <f>C13/C3</f>
        <v>189.75</v>
      </c>
      <c r="F13" s="104"/>
      <c r="G13" s="84">
        <f>E13</f>
        <v>189.75</v>
      </c>
      <c r="H13" s="73">
        <f t="shared" si="1"/>
        <v>189.75</v>
      </c>
    </row>
    <row r="14" spans="1:8" ht="15.75" thickBot="1" x14ac:dyDescent="0.3">
      <c r="B14" s="74" t="s">
        <v>4</v>
      </c>
      <c r="C14" s="75">
        <f>SUM(C7:C13)</f>
        <v>45332.462500000001</v>
      </c>
      <c r="D14" s="105">
        <f>SUM(D7:D12)</f>
        <v>664.16666666666663</v>
      </c>
      <c r="E14" s="105">
        <f>SUM(E7:E13)</f>
        <v>2346.86</v>
      </c>
      <c r="F14" s="105">
        <f>SUM(F7:F12)</f>
        <v>11.137500000000001</v>
      </c>
      <c r="G14" s="105">
        <f>SUM(G7:G13)</f>
        <v>2357.9975000000004</v>
      </c>
    </row>
    <row r="15" spans="1:8" x14ac:dyDescent="0.25">
      <c r="G15" s="105">
        <f>D14+G14</f>
        <v>3022.1641666666669</v>
      </c>
    </row>
    <row r="16" spans="1:8" x14ac:dyDescent="0.25">
      <c r="D16" s="73">
        <f>C14/C3</f>
        <v>3022.1641666666669</v>
      </c>
      <c r="E16" s="73"/>
    </row>
    <row r="17" spans="2:11" x14ac:dyDescent="0.25">
      <c r="B17" s="109" t="s">
        <v>131</v>
      </c>
      <c r="C17" s="110"/>
    </row>
    <row r="18" spans="2:11" x14ac:dyDescent="0.25">
      <c r="B18" s="83" t="s">
        <v>128</v>
      </c>
      <c r="C18" s="84">
        <f>+C14</f>
        <v>45332.462500000001</v>
      </c>
    </row>
    <row r="19" spans="2:11" x14ac:dyDescent="0.25">
      <c r="B19" s="83" t="s">
        <v>127</v>
      </c>
      <c r="C19" s="84">
        <v>0</v>
      </c>
    </row>
    <row r="20" spans="2:11" x14ac:dyDescent="0.25">
      <c r="B20" s="85" t="s">
        <v>4</v>
      </c>
      <c r="C20" s="86">
        <f>SUM(C18:C19)</f>
        <v>45332.462500000001</v>
      </c>
    </row>
    <row r="21" spans="2:11" x14ac:dyDescent="0.25">
      <c r="C21" s="107"/>
      <c r="K21" s="105"/>
    </row>
    <row r="22" spans="2:11" x14ac:dyDescent="0.25">
      <c r="C22" s="108"/>
    </row>
    <row r="23" spans="2:11" x14ac:dyDescent="0.25">
      <c r="C23" s="73"/>
    </row>
    <row r="24" spans="2:11" x14ac:dyDescent="0.25">
      <c r="K24" s="73"/>
    </row>
    <row r="25" spans="2:11" x14ac:dyDescent="0.25">
      <c r="C25" s="73"/>
    </row>
    <row r="26" spans="2:11" x14ac:dyDescent="0.25">
      <c r="C26" s="73"/>
    </row>
    <row r="27" spans="2:11" x14ac:dyDescent="0.25">
      <c r="C27" s="73"/>
    </row>
  </sheetData>
  <mergeCells count="6">
    <mergeCell ref="B17:C17"/>
    <mergeCell ref="E2:F2"/>
    <mergeCell ref="A5:C5"/>
    <mergeCell ref="A2:C2"/>
    <mergeCell ref="A3:B3"/>
    <mergeCell ref="A4:B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5" workbookViewId="0">
      <selection sqref="A1:G32"/>
    </sheetView>
  </sheetViews>
  <sheetFormatPr baseColWidth="10" defaultRowHeight="15" x14ac:dyDescent="0.25"/>
  <cols>
    <col min="1" max="1" width="45.5703125" customWidth="1"/>
  </cols>
  <sheetData>
    <row r="1" spans="1:7" x14ac:dyDescent="0.25">
      <c r="A1" s="80" t="s">
        <v>145</v>
      </c>
      <c r="B1" s="80">
        <f>'RESUMEN PRESUPUESTO REFENCIAL'!C3</f>
        <v>15</v>
      </c>
    </row>
    <row r="3" spans="1:7" ht="15.75" thickBot="1" x14ac:dyDescent="0.3">
      <c r="A3" s="118" t="s">
        <v>29</v>
      </c>
      <c r="B3" s="118"/>
      <c r="C3" s="118"/>
      <c r="D3" s="118"/>
      <c r="E3" s="118"/>
      <c r="F3" s="118"/>
      <c r="G3" s="118"/>
    </row>
    <row r="4" spans="1:7" ht="15.75" thickBot="1" x14ac:dyDescent="0.3">
      <c r="A4" s="1" t="s">
        <v>120</v>
      </c>
      <c r="B4" s="2"/>
      <c r="C4" s="2"/>
      <c r="D4" s="1" t="s">
        <v>0</v>
      </c>
      <c r="E4" s="23">
        <f>E9+E16+E26</f>
        <v>634.53</v>
      </c>
      <c r="F4" s="1"/>
      <c r="G4" s="23">
        <f>G9+G16+G26</f>
        <v>9517.9500000000007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19" t="s">
        <v>1</v>
      </c>
      <c r="B7" s="119" t="s">
        <v>2</v>
      </c>
      <c r="C7" s="119" t="s">
        <v>3</v>
      </c>
      <c r="D7" s="121" t="s">
        <v>30</v>
      </c>
      <c r="E7" s="121" t="s">
        <v>31</v>
      </c>
      <c r="F7" s="121" t="s">
        <v>3</v>
      </c>
      <c r="G7" s="121" t="s">
        <v>28</v>
      </c>
    </row>
    <row r="8" spans="1:7" ht="15.75" thickBot="1" x14ac:dyDescent="0.3">
      <c r="A8" s="120"/>
      <c r="B8" s="120"/>
      <c r="C8" s="120"/>
      <c r="D8" s="122"/>
      <c r="E8" s="123"/>
      <c r="F8" s="122"/>
      <c r="G8" s="122"/>
    </row>
    <row r="9" spans="1:7" ht="15.75" thickBot="1" x14ac:dyDescent="0.3">
      <c r="A9" s="10" t="s">
        <v>5</v>
      </c>
      <c r="B9" s="11"/>
      <c r="C9" s="12"/>
      <c r="D9" s="13"/>
      <c r="E9" s="38">
        <f>SUM(E10:E15)</f>
        <v>67.5</v>
      </c>
      <c r="F9" s="13"/>
      <c r="G9" s="38">
        <f>SUM(G10:G15)</f>
        <v>1012.5</v>
      </c>
    </row>
    <row r="10" spans="1:7" ht="15.75" thickBot="1" x14ac:dyDescent="0.3">
      <c r="A10" s="7" t="s">
        <v>6</v>
      </c>
      <c r="B10" s="5" t="s">
        <v>7</v>
      </c>
      <c r="C10" s="6">
        <v>0.5</v>
      </c>
      <c r="D10" s="37">
        <v>30</v>
      </c>
      <c r="E10" s="37">
        <f>C10*D10</f>
        <v>15</v>
      </c>
      <c r="F10" s="6">
        <f>B1</f>
        <v>15</v>
      </c>
      <c r="G10" s="37">
        <f>E10*F10</f>
        <v>225</v>
      </c>
    </row>
    <row r="11" spans="1:7" ht="15.75" thickBot="1" x14ac:dyDescent="0.3">
      <c r="A11" s="7" t="s">
        <v>8</v>
      </c>
      <c r="B11" s="5" t="s">
        <v>7</v>
      </c>
      <c r="C11" s="6">
        <v>0.5</v>
      </c>
      <c r="D11" s="37">
        <v>20</v>
      </c>
      <c r="E11" s="37">
        <f t="shared" ref="E11:E30" si="0">C11*D11</f>
        <v>10</v>
      </c>
      <c r="F11" s="6">
        <f>B1</f>
        <v>15</v>
      </c>
      <c r="G11" s="37">
        <f>E11*F11</f>
        <v>150</v>
      </c>
    </row>
    <row r="12" spans="1:7" ht="15.75" thickBot="1" x14ac:dyDescent="0.3">
      <c r="A12" s="7" t="s">
        <v>9</v>
      </c>
      <c r="B12" s="5" t="s">
        <v>7</v>
      </c>
      <c r="C12" s="6">
        <v>0.5</v>
      </c>
      <c r="D12" s="37">
        <v>15</v>
      </c>
      <c r="E12" s="37">
        <f t="shared" si="0"/>
        <v>7.5</v>
      </c>
      <c r="F12" s="6">
        <f>B1</f>
        <v>15</v>
      </c>
      <c r="G12" s="37">
        <f t="shared" ref="G12:G15" si="1">E12*F12</f>
        <v>112.5</v>
      </c>
    </row>
    <row r="13" spans="1:7" ht="15.75" thickBot="1" x14ac:dyDescent="0.3">
      <c r="A13" s="7" t="s">
        <v>10</v>
      </c>
      <c r="B13" s="5" t="s">
        <v>7</v>
      </c>
      <c r="C13" s="6">
        <v>0.5</v>
      </c>
      <c r="D13" s="37">
        <v>10</v>
      </c>
      <c r="E13" s="37">
        <f t="shared" si="0"/>
        <v>5</v>
      </c>
      <c r="F13" s="6">
        <f>B1</f>
        <v>15</v>
      </c>
      <c r="G13" s="37">
        <f t="shared" si="1"/>
        <v>75</v>
      </c>
    </row>
    <row r="14" spans="1:7" ht="26.25" thickBot="1" x14ac:dyDescent="0.3">
      <c r="A14" s="7" t="s">
        <v>11</v>
      </c>
      <c r="B14" s="5" t="s">
        <v>7</v>
      </c>
      <c r="C14" s="6">
        <v>2</v>
      </c>
      <c r="D14" s="37">
        <v>10</v>
      </c>
      <c r="E14" s="37">
        <f t="shared" si="0"/>
        <v>20</v>
      </c>
      <c r="F14" s="6">
        <f>B1</f>
        <v>15</v>
      </c>
      <c r="G14" s="37">
        <f t="shared" si="1"/>
        <v>300</v>
      </c>
    </row>
    <row r="15" spans="1:7" ht="26.25" thickBot="1" x14ac:dyDescent="0.3">
      <c r="A15" s="7" t="s">
        <v>12</v>
      </c>
      <c r="B15" s="5" t="s">
        <v>7</v>
      </c>
      <c r="C15" s="6">
        <v>1</v>
      </c>
      <c r="D15" s="37">
        <v>10</v>
      </c>
      <c r="E15" s="37">
        <f t="shared" si="0"/>
        <v>10</v>
      </c>
      <c r="F15" s="6">
        <f>B1</f>
        <v>15</v>
      </c>
      <c r="G15" s="37">
        <f t="shared" si="1"/>
        <v>150</v>
      </c>
    </row>
    <row r="16" spans="1:7" ht="15.75" thickBot="1" x14ac:dyDescent="0.3">
      <c r="A16" s="8" t="s">
        <v>13</v>
      </c>
      <c r="B16" s="9"/>
      <c r="C16" s="9"/>
      <c r="D16" s="9"/>
      <c r="E16" s="38">
        <f>SUM(E17:E25)</f>
        <v>565.57999999999993</v>
      </c>
      <c r="F16" s="9"/>
      <c r="G16" s="38">
        <f>SUM(G17:G25)</f>
        <v>8483.7000000000007</v>
      </c>
    </row>
    <row r="17" spans="1:7" ht="15.75" thickBot="1" x14ac:dyDescent="0.3">
      <c r="A17" s="7" t="s">
        <v>126</v>
      </c>
      <c r="B17" s="5" t="s">
        <v>15</v>
      </c>
      <c r="C17" s="6">
        <v>1</v>
      </c>
      <c r="D17" s="37">
        <v>380</v>
      </c>
      <c r="E17" s="37">
        <f t="shared" ref="E17" si="2">C17*D17</f>
        <v>380</v>
      </c>
      <c r="F17" s="6">
        <f>B1</f>
        <v>15</v>
      </c>
      <c r="G17" s="37">
        <f>E17*F17</f>
        <v>5700</v>
      </c>
    </row>
    <row r="18" spans="1:7" ht="26.25" thickBot="1" x14ac:dyDescent="0.3">
      <c r="A18" s="7" t="s">
        <v>14</v>
      </c>
      <c r="B18" s="5" t="s">
        <v>15</v>
      </c>
      <c r="C18" s="6">
        <v>1</v>
      </c>
      <c r="D18" s="37">
        <v>100</v>
      </c>
      <c r="E18" s="37">
        <f t="shared" si="0"/>
        <v>100</v>
      </c>
      <c r="F18" s="6">
        <f>B1</f>
        <v>15</v>
      </c>
      <c r="G18" s="37">
        <f>E18*F18</f>
        <v>1500</v>
      </c>
    </row>
    <row r="19" spans="1:7" ht="26.25" thickBot="1" x14ac:dyDescent="0.3">
      <c r="A19" s="7" t="s">
        <v>16</v>
      </c>
      <c r="B19" s="5" t="s">
        <v>117</v>
      </c>
      <c r="C19" s="6">
        <v>1</v>
      </c>
      <c r="D19" s="37">
        <v>40</v>
      </c>
      <c r="E19" s="37">
        <f t="shared" si="0"/>
        <v>40</v>
      </c>
      <c r="F19" s="6">
        <f>B1</f>
        <v>15</v>
      </c>
      <c r="G19" s="37">
        <f t="shared" ref="G19:G25" si="3">E19*F19</f>
        <v>600</v>
      </c>
    </row>
    <row r="20" spans="1:7" ht="15.75" thickBot="1" x14ac:dyDescent="0.3">
      <c r="A20" s="7" t="s">
        <v>17</v>
      </c>
      <c r="B20" s="5" t="s">
        <v>15</v>
      </c>
      <c r="C20" s="78">
        <v>2</v>
      </c>
      <c r="D20" s="37">
        <v>2.52</v>
      </c>
      <c r="E20" s="37">
        <f t="shared" ref="E20:E23" si="4">C20*D20</f>
        <v>5.04</v>
      </c>
      <c r="F20" s="6">
        <f>B1</f>
        <v>15</v>
      </c>
      <c r="G20" s="37">
        <f t="shared" ref="G20:G23" si="5">E20*F20</f>
        <v>75.599999999999994</v>
      </c>
    </row>
    <row r="21" spans="1:7" ht="15.75" thickBot="1" x14ac:dyDescent="0.3">
      <c r="A21" s="7" t="s">
        <v>18</v>
      </c>
      <c r="B21" s="5" t="s">
        <v>15</v>
      </c>
      <c r="C21" s="78">
        <v>2</v>
      </c>
      <c r="D21" s="37">
        <v>2.52</v>
      </c>
      <c r="E21" s="37">
        <f t="shared" si="4"/>
        <v>5.04</v>
      </c>
      <c r="F21" s="6">
        <f>B1</f>
        <v>15</v>
      </c>
      <c r="G21" s="37">
        <f t="shared" si="5"/>
        <v>75.599999999999994</v>
      </c>
    </row>
    <row r="22" spans="1:7" ht="15.75" thickBot="1" x14ac:dyDescent="0.3">
      <c r="A22" s="7" t="s">
        <v>132</v>
      </c>
      <c r="B22" s="5" t="s">
        <v>19</v>
      </c>
      <c r="C22" s="6">
        <v>20</v>
      </c>
      <c r="D22" s="87">
        <v>1.4</v>
      </c>
      <c r="E22" s="37">
        <f t="shared" si="4"/>
        <v>28</v>
      </c>
      <c r="F22" s="6">
        <f>B1</f>
        <v>15</v>
      </c>
      <c r="G22" s="37">
        <f t="shared" si="5"/>
        <v>420</v>
      </c>
    </row>
    <row r="23" spans="1:7" ht="15.75" thickBot="1" x14ac:dyDescent="0.3">
      <c r="A23" s="7" t="s">
        <v>20</v>
      </c>
      <c r="B23" s="5" t="s">
        <v>19</v>
      </c>
      <c r="C23" s="6">
        <v>5</v>
      </c>
      <c r="D23" s="37">
        <v>0.5</v>
      </c>
      <c r="E23" s="37">
        <f t="shared" si="4"/>
        <v>2.5</v>
      </c>
      <c r="F23" s="6">
        <f>B1</f>
        <v>15</v>
      </c>
      <c r="G23" s="37">
        <f t="shared" si="5"/>
        <v>37.5</v>
      </c>
    </row>
    <row r="24" spans="1:7" ht="26.25" thickBot="1" x14ac:dyDescent="0.3">
      <c r="A24" s="7" t="s">
        <v>118</v>
      </c>
      <c r="B24" s="5" t="s">
        <v>15</v>
      </c>
      <c r="C24" s="6">
        <v>15</v>
      </c>
      <c r="D24" s="37">
        <v>0.1</v>
      </c>
      <c r="E24" s="37">
        <f t="shared" si="0"/>
        <v>1.5</v>
      </c>
      <c r="F24" s="6">
        <f>B1</f>
        <v>15</v>
      </c>
      <c r="G24" s="37">
        <f t="shared" si="3"/>
        <v>22.5</v>
      </c>
    </row>
    <row r="25" spans="1:7" ht="15.75" thickBot="1" x14ac:dyDescent="0.3">
      <c r="A25" s="7" t="s">
        <v>21</v>
      </c>
      <c r="B25" s="5" t="s">
        <v>119</v>
      </c>
      <c r="C25" s="6">
        <v>1</v>
      </c>
      <c r="D25" s="37">
        <v>3.5</v>
      </c>
      <c r="E25" s="37">
        <f t="shared" si="0"/>
        <v>3.5</v>
      </c>
      <c r="F25" s="6">
        <f>B1</f>
        <v>15</v>
      </c>
      <c r="G25" s="37">
        <f t="shared" si="3"/>
        <v>52.5</v>
      </c>
    </row>
    <row r="26" spans="1:7" ht="15.75" thickBot="1" x14ac:dyDescent="0.3">
      <c r="A26" s="8" t="s">
        <v>22</v>
      </c>
      <c r="B26" s="9"/>
      <c r="C26" s="9"/>
      <c r="D26" s="9"/>
      <c r="E26" s="38">
        <f>SUM(E27:E30)</f>
        <v>1.4500000000000002</v>
      </c>
      <c r="F26" s="9"/>
      <c r="G26" s="38">
        <f>SUM(G27:G30)</f>
        <v>21.75</v>
      </c>
    </row>
    <row r="27" spans="1:7" ht="26.25" thickBot="1" x14ac:dyDescent="0.3">
      <c r="A27" s="7" t="s">
        <v>23</v>
      </c>
      <c r="B27" s="5" t="s">
        <v>24</v>
      </c>
      <c r="C27" s="6">
        <v>2</v>
      </c>
      <c r="D27" s="37">
        <v>0.25</v>
      </c>
      <c r="E27" s="37">
        <f t="shared" si="0"/>
        <v>0.5</v>
      </c>
      <c r="F27" s="6">
        <f>B1</f>
        <v>15</v>
      </c>
      <c r="G27" s="37">
        <f>E27*F27</f>
        <v>7.5</v>
      </c>
    </row>
    <row r="28" spans="1:7" ht="39" thickBot="1" x14ac:dyDescent="0.3">
      <c r="A28" s="7" t="s">
        <v>25</v>
      </c>
      <c r="B28" s="5" t="s">
        <v>24</v>
      </c>
      <c r="C28" s="6">
        <v>0.5</v>
      </c>
      <c r="D28" s="37">
        <v>0.35</v>
      </c>
      <c r="E28" s="37">
        <f t="shared" si="0"/>
        <v>0.17499999999999999</v>
      </c>
      <c r="F28" s="6">
        <f>B1</f>
        <v>15</v>
      </c>
      <c r="G28" s="37">
        <f t="shared" ref="G28:G30" si="6">E28*F28</f>
        <v>2.625</v>
      </c>
    </row>
    <row r="29" spans="1:7" ht="15.75" thickBot="1" x14ac:dyDescent="0.3">
      <c r="A29" s="7" t="s">
        <v>26</v>
      </c>
      <c r="B29" s="5" t="s">
        <v>24</v>
      </c>
      <c r="C29" s="6">
        <v>0.25</v>
      </c>
      <c r="D29" s="37">
        <v>0.3</v>
      </c>
      <c r="E29" s="37">
        <f t="shared" si="0"/>
        <v>7.4999999999999997E-2</v>
      </c>
      <c r="F29" s="6">
        <f>B1</f>
        <v>15</v>
      </c>
      <c r="G29" s="37">
        <f t="shared" si="6"/>
        <v>1.125</v>
      </c>
    </row>
    <row r="30" spans="1:7" ht="15.75" thickBot="1" x14ac:dyDescent="0.3">
      <c r="A30" s="7" t="s">
        <v>27</v>
      </c>
      <c r="B30" s="5" t="s">
        <v>24</v>
      </c>
      <c r="C30" s="6">
        <v>3.5</v>
      </c>
      <c r="D30" s="37">
        <v>0.2</v>
      </c>
      <c r="E30" s="37">
        <f t="shared" si="0"/>
        <v>0.70000000000000007</v>
      </c>
      <c r="F30" s="6">
        <f>B1</f>
        <v>15</v>
      </c>
      <c r="G30" s="37">
        <f t="shared" si="6"/>
        <v>10.500000000000002</v>
      </c>
    </row>
  </sheetData>
  <mergeCells count="8">
    <mergeCell ref="A3:G3"/>
    <mergeCell ref="A7:A8"/>
    <mergeCell ref="B7:B8"/>
    <mergeCell ref="C7:C8"/>
    <mergeCell ref="F7:F8"/>
    <mergeCell ref="G7:G8"/>
    <mergeCell ref="D7:D8"/>
    <mergeCell ref="E7:E8"/>
  </mergeCells>
  <pageMargins left="0.7" right="0.7" top="0.75" bottom="0.75" header="0.3" footer="0.3"/>
  <pageSetup paperSize="9" scale="77" orientation="portrait" horizontalDpi="1200" verticalDpi="1200" r:id="rId1"/>
  <ignoredErrors>
    <ignoredError sqref="F10:F15 F17:F23 E26 G26 F27:F30 F24:F25 E16 G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6" workbookViewId="0">
      <selection sqref="A1:G32"/>
    </sheetView>
  </sheetViews>
  <sheetFormatPr baseColWidth="10" defaultRowHeight="15" x14ac:dyDescent="0.25"/>
  <cols>
    <col min="1" max="1" width="45.140625" customWidth="1"/>
  </cols>
  <sheetData>
    <row r="1" spans="1:7" x14ac:dyDescent="0.25">
      <c r="A1" s="80" t="str">
        <f>+'MONTAJE MÓDULO FOTOVOLTAICO'!A1</f>
        <v>Instalaciones Individuales APAIKA NENQUEPARE</v>
      </c>
      <c r="B1" s="80">
        <f>'RESUMEN PRESUPUESTO REFENCIAL'!C3</f>
        <v>15</v>
      </c>
    </row>
    <row r="3" spans="1:7" ht="15.75" thickBot="1" x14ac:dyDescent="0.3">
      <c r="A3" s="118" t="s">
        <v>52</v>
      </c>
      <c r="B3" s="118"/>
      <c r="C3" s="118"/>
      <c r="D3" s="118"/>
      <c r="E3" s="118"/>
      <c r="F3" s="118"/>
      <c r="G3" s="118"/>
    </row>
    <row r="4" spans="1:7" ht="15.75" thickBot="1" x14ac:dyDescent="0.3">
      <c r="A4" s="1" t="s">
        <v>40</v>
      </c>
      <c r="B4" s="2"/>
      <c r="C4" s="2"/>
      <c r="D4" s="1" t="s">
        <v>0</v>
      </c>
      <c r="E4" s="23">
        <f>E9+E13+E25</f>
        <v>821.25</v>
      </c>
      <c r="F4" s="1"/>
      <c r="G4" s="23">
        <f>G9+G13+G25</f>
        <v>12318.75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19" t="s">
        <v>1</v>
      </c>
      <c r="B7" s="119" t="s">
        <v>2</v>
      </c>
      <c r="C7" s="119" t="s">
        <v>3</v>
      </c>
      <c r="D7" s="121" t="s">
        <v>30</v>
      </c>
      <c r="E7" s="121" t="s">
        <v>31</v>
      </c>
      <c r="F7" s="121" t="s">
        <v>3</v>
      </c>
      <c r="G7" s="121" t="s">
        <v>28</v>
      </c>
    </row>
    <row r="8" spans="1:7" ht="15.75" thickBot="1" x14ac:dyDescent="0.3">
      <c r="A8" s="120"/>
      <c r="B8" s="120"/>
      <c r="C8" s="120"/>
      <c r="D8" s="122"/>
      <c r="E8" s="122"/>
      <c r="F8" s="122"/>
      <c r="G8" s="122"/>
    </row>
    <row r="9" spans="1:7" ht="15.75" thickBot="1" x14ac:dyDescent="0.3">
      <c r="A9" s="10" t="s">
        <v>5</v>
      </c>
      <c r="B9" s="11"/>
      <c r="C9" s="12"/>
      <c r="D9" s="12"/>
      <c r="E9" s="39">
        <f>SUM(E10:E12)</f>
        <v>100</v>
      </c>
      <c r="F9" s="12"/>
      <c r="G9" s="39">
        <f>SUM(G10:G12)</f>
        <v>1500</v>
      </c>
    </row>
    <row r="10" spans="1:7" ht="15.75" thickBot="1" x14ac:dyDescent="0.3">
      <c r="A10" s="4" t="s">
        <v>41</v>
      </c>
      <c r="B10" s="5" t="s">
        <v>7</v>
      </c>
      <c r="C10" s="6">
        <v>1</v>
      </c>
      <c r="D10" s="37">
        <v>30</v>
      </c>
      <c r="E10" s="37">
        <f>C10*D10</f>
        <v>30</v>
      </c>
      <c r="F10" s="6">
        <f>B1</f>
        <v>15</v>
      </c>
      <c r="G10" s="37">
        <f>E10*F10</f>
        <v>450</v>
      </c>
    </row>
    <row r="11" spans="1:7" ht="15.75" thickBot="1" x14ac:dyDescent="0.3">
      <c r="A11" s="4" t="s">
        <v>8</v>
      </c>
      <c r="B11" s="5" t="s">
        <v>7</v>
      </c>
      <c r="C11" s="6">
        <v>2</v>
      </c>
      <c r="D11" s="37">
        <v>20</v>
      </c>
      <c r="E11" s="37">
        <f t="shared" ref="E11:E12" si="0">C11*D11</f>
        <v>40</v>
      </c>
      <c r="F11" s="6">
        <f>B1</f>
        <v>15</v>
      </c>
      <c r="G11" s="37">
        <f t="shared" ref="G11:G12" si="1">E11*F11</f>
        <v>600</v>
      </c>
    </row>
    <row r="12" spans="1:7" ht="15.75" thickBot="1" x14ac:dyDescent="0.3">
      <c r="A12" s="4" t="s">
        <v>9</v>
      </c>
      <c r="B12" s="20" t="s">
        <v>7</v>
      </c>
      <c r="C12" s="21">
        <v>2</v>
      </c>
      <c r="D12" s="37">
        <v>15</v>
      </c>
      <c r="E12" s="37">
        <f t="shared" si="0"/>
        <v>30</v>
      </c>
      <c r="F12" s="21">
        <f>B1</f>
        <v>15</v>
      </c>
      <c r="G12" s="37">
        <f t="shared" si="1"/>
        <v>450</v>
      </c>
    </row>
    <row r="13" spans="1:7" ht="15.75" thickBot="1" x14ac:dyDescent="0.3">
      <c r="A13" s="8" t="s">
        <v>13</v>
      </c>
      <c r="B13" s="12"/>
      <c r="C13" s="12"/>
      <c r="D13" s="12"/>
      <c r="E13" s="39">
        <f>SUM(E14:E24)</f>
        <v>718.45</v>
      </c>
      <c r="F13" s="12"/>
      <c r="G13" s="39">
        <f>SUM(G14:G24)</f>
        <v>10776.75</v>
      </c>
    </row>
    <row r="14" spans="1:7" ht="15.75" thickBot="1" x14ac:dyDescent="0.3">
      <c r="A14" s="7" t="s">
        <v>125</v>
      </c>
      <c r="B14" s="5" t="s">
        <v>15</v>
      </c>
      <c r="C14" s="6">
        <v>1</v>
      </c>
      <c r="D14" s="87">
        <v>180</v>
      </c>
      <c r="E14" s="37">
        <f t="shared" ref="E14:E16" si="2">C14*D14</f>
        <v>180</v>
      </c>
      <c r="F14" s="6">
        <f>B1</f>
        <v>15</v>
      </c>
      <c r="G14" s="37">
        <f t="shared" ref="G14:G16" si="3">E14*F14</f>
        <v>2700</v>
      </c>
    </row>
    <row r="15" spans="1:7" ht="15.75" thickBot="1" x14ac:dyDescent="0.3">
      <c r="A15" s="7" t="s">
        <v>144</v>
      </c>
      <c r="B15" s="5" t="s">
        <v>15</v>
      </c>
      <c r="C15" s="6">
        <v>1</v>
      </c>
      <c r="D15" s="87">
        <v>300</v>
      </c>
      <c r="E15" s="37">
        <f t="shared" si="2"/>
        <v>300</v>
      </c>
      <c r="F15" s="6">
        <f>B1</f>
        <v>15</v>
      </c>
      <c r="G15" s="37">
        <f t="shared" si="3"/>
        <v>4500</v>
      </c>
    </row>
    <row r="16" spans="1:7" ht="26.25" thickBot="1" x14ac:dyDescent="0.3">
      <c r="A16" s="7" t="s">
        <v>114</v>
      </c>
      <c r="B16" s="5" t="s">
        <v>15</v>
      </c>
      <c r="C16" s="6">
        <v>1</v>
      </c>
      <c r="D16" s="87">
        <v>112</v>
      </c>
      <c r="E16" s="37">
        <f t="shared" si="2"/>
        <v>112</v>
      </c>
      <c r="F16" s="6">
        <f>B1</f>
        <v>15</v>
      </c>
      <c r="G16" s="37">
        <f t="shared" si="3"/>
        <v>1680</v>
      </c>
    </row>
    <row r="17" spans="1:7" ht="77.25" thickBot="1" x14ac:dyDescent="0.3">
      <c r="A17" s="7" t="s">
        <v>42</v>
      </c>
      <c r="B17" s="5" t="s">
        <v>15</v>
      </c>
      <c r="C17" s="6">
        <v>1</v>
      </c>
      <c r="D17" s="37">
        <v>50</v>
      </c>
      <c r="E17" s="37">
        <f>C17*D17</f>
        <v>50</v>
      </c>
      <c r="F17" s="6">
        <f>B1</f>
        <v>15</v>
      </c>
      <c r="G17" s="37">
        <f>E17*F17</f>
        <v>750</v>
      </c>
    </row>
    <row r="18" spans="1:7" ht="26.25" thickBot="1" x14ac:dyDescent="0.3">
      <c r="A18" s="7" t="s">
        <v>43</v>
      </c>
      <c r="B18" s="5" t="s">
        <v>15</v>
      </c>
      <c r="C18" s="6">
        <v>2</v>
      </c>
      <c r="D18" s="37">
        <v>3.75</v>
      </c>
      <c r="E18" s="37">
        <f t="shared" ref="E18:E24" si="4">C18*D18</f>
        <v>7.5</v>
      </c>
      <c r="F18" s="6">
        <f>B1</f>
        <v>15</v>
      </c>
      <c r="G18" s="37">
        <f t="shared" ref="G18:G24" si="5">E18*F18</f>
        <v>112.5</v>
      </c>
    </row>
    <row r="19" spans="1:7" ht="26.25" thickBot="1" x14ac:dyDescent="0.3">
      <c r="A19" s="7" t="s">
        <v>44</v>
      </c>
      <c r="B19" s="5" t="s">
        <v>15</v>
      </c>
      <c r="C19" s="6">
        <v>1</v>
      </c>
      <c r="D19" s="37">
        <v>3.5</v>
      </c>
      <c r="E19" s="37">
        <f t="shared" si="4"/>
        <v>3.5</v>
      </c>
      <c r="F19" s="6">
        <f>B1</f>
        <v>15</v>
      </c>
      <c r="G19" s="37">
        <f t="shared" si="5"/>
        <v>52.5</v>
      </c>
    </row>
    <row r="20" spans="1:7" ht="26.25" thickBot="1" x14ac:dyDescent="0.3">
      <c r="A20" s="7" t="s">
        <v>45</v>
      </c>
      <c r="B20" s="5" t="s">
        <v>15</v>
      </c>
      <c r="C20" s="6">
        <v>1</v>
      </c>
      <c r="D20" s="37">
        <v>8.35</v>
      </c>
      <c r="E20" s="37">
        <f t="shared" si="4"/>
        <v>8.35</v>
      </c>
      <c r="F20" s="6">
        <f>B1</f>
        <v>15</v>
      </c>
      <c r="G20" s="37">
        <f t="shared" si="5"/>
        <v>125.25</v>
      </c>
    </row>
    <row r="21" spans="1:7" ht="15.75" thickBot="1" x14ac:dyDescent="0.3">
      <c r="A21" s="7" t="s">
        <v>46</v>
      </c>
      <c r="B21" s="5" t="s">
        <v>15</v>
      </c>
      <c r="C21" s="6">
        <v>2</v>
      </c>
      <c r="D21" s="37">
        <v>0.7</v>
      </c>
      <c r="E21" s="37">
        <f t="shared" si="4"/>
        <v>1.4</v>
      </c>
      <c r="F21" s="6">
        <f>B1</f>
        <v>15</v>
      </c>
      <c r="G21" s="37">
        <f t="shared" si="5"/>
        <v>21</v>
      </c>
    </row>
    <row r="22" spans="1:7" ht="15.75" thickBot="1" x14ac:dyDescent="0.3">
      <c r="A22" s="7" t="s">
        <v>47</v>
      </c>
      <c r="B22" s="5" t="s">
        <v>15</v>
      </c>
      <c r="C22" s="6">
        <v>2</v>
      </c>
      <c r="D22" s="37">
        <v>1.6</v>
      </c>
      <c r="E22" s="37">
        <f t="shared" si="4"/>
        <v>3.2</v>
      </c>
      <c r="F22" s="6">
        <f>B1</f>
        <v>15</v>
      </c>
      <c r="G22" s="37">
        <f t="shared" si="5"/>
        <v>48</v>
      </c>
    </row>
    <row r="23" spans="1:7" ht="15.75" thickBot="1" x14ac:dyDescent="0.3">
      <c r="A23" s="7" t="s">
        <v>48</v>
      </c>
      <c r="B23" s="20" t="s">
        <v>15</v>
      </c>
      <c r="C23" s="6">
        <v>1</v>
      </c>
      <c r="D23" s="37">
        <v>2.5</v>
      </c>
      <c r="E23" s="37">
        <f t="shared" si="4"/>
        <v>2.5</v>
      </c>
      <c r="F23" s="21">
        <f>B1</f>
        <v>15</v>
      </c>
      <c r="G23" s="37">
        <f t="shared" si="5"/>
        <v>37.5</v>
      </c>
    </row>
    <row r="24" spans="1:7" ht="26.25" thickBot="1" x14ac:dyDescent="0.3">
      <c r="A24" s="7" t="s">
        <v>122</v>
      </c>
      <c r="B24" s="20" t="s">
        <v>15</v>
      </c>
      <c r="C24" s="6">
        <v>1</v>
      </c>
      <c r="D24" s="37">
        <v>50</v>
      </c>
      <c r="E24" s="37">
        <f t="shared" si="4"/>
        <v>50</v>
      </c>
      <c r="F24" s="21">
        <f>B1</f>
        <v>15</v>
      </c>
      <c r="G24" s="37">
        <f t="shared" si="5"/>
        <v>750</v>
      </c>
    </row>
    <row r="25" spans="1:7" ht="15.75" thickBot="1" x14ac:dyDescent="0.3">
      <c r="A25" s="8" t="s">
        <v>22</v>
      </c>
      <c r="B25" s="12"/>
      <c r="C25" s="9"/>
      <c r="D25" s="9"/>
      <c r="E25" s="39">
        <f>SUM(E26:E29)</f>
        <v>2.8</v>
      </c>
      <c r="F25" s="14"/>
      <c r="G25" s="39">
        <f>SUM(G26:G29)</f>
        <v>42</v>
      </c>
    </row>
    <row r="26" spans="1:7" ht="15.75" thickBot="1" x14ac:dyDescent="0.3">
      <c r="A26" s="4" t="s">
        <v>23</v>
      </c>
      <c r="B26" s="5" t="s">
        <v>24</v>
      </c>
      <c r="C26" s="6">
        <v>2</v>
      </c>
      <c r="D26" s="37">
        <v>0.25</v>
      </c>
      <c r="E26" s="37">
        <f>C26*D26</f>
        <v>0.5</v>
      </c>
      <c r="F26" s="6">
        <f>B1</f>
        <v>15</v>
      </c>
      <c r="G26" s="37">
        <f>E26*F26</f>
        <v>7.5</v>
      </c>
    </row>
    <row r="27" spans="1:7" ht="39" thickBot="1" x14ac:dyDescent="0.3">
      <c r="A27" s="7" t="s">
        <v>49</v>
      </c>
      <c r="B27" s="5" t="s">
        <v>24</v>
      </c>
      <c r="C27" s="6">
        <v>2</v>
      </c>
      <c r="D27" s="37">
        <v>0.35</v>
      </c>
      <c r="E27" s="37">
        <f t="shared" ref="E27:E29" si="6">C27*D27</f>
        <v>0.7</v>
      </c>
      <c r="F27" s="6">
        <f>B1</f>
        <v>15</v>
      </c>
      <c r="G27" s="37">
        <f t="shared" ref="G27:G29" si="7">E27*F27</f>
        <v>10.5</v>
      </c>
    </row>
    <row r="28" spans="1:7" ht="15.75" thickBot="1" x14ac:dyDescent="0.3">
      <c r="A28" s="4" t="s">
        <v>50</v>
      </c>
      <c r="B28" s="5" t="s">
        <v>24</v>
      </c>
      <c r="C28" s="6">
        <v>1</v>
      </c>
      <c r="D28" s="37">
        <v>0.4</v>
      </c>
      <c r="E28" s="37">
        <f t="shared" si="6"/>
        <v>0.4</v>
      </c>
      <c r="F28" s="6">
        <f>B1</f>
        <v>15</v>
      </c>
      <c r="G28" s="37">
        <f t="shared" si="7"/>
        <v>6</v>
      </c>
    </row>
    <row r="29" spans="1:7" ht="15.75" thickBot="1" x14ac:dyDescent="0.3">
      <c r="A29" s="4" t="s">
        <v>51</v>
      </c>
      <c r="B29" s="5" t="s">
        <v>24</v>
      </c>
      <c r="C29" s="6">
        <v>2</v>
      </c>
      <c r="D29" s="37">
        <v>0.6</v>
      </c>
      <c r="E29" s="37">
        <f t="shared" si="6"/>
        <v>1.2</v>
      </c>
      <c r="F29" s="6">
        <f>B1</f>
        <v>15</v>
      </c>
      <c r="G29" s="37">
        <f t="shared" si="7"/>
        <v>18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  <ignoredErrors>
    <ignoredError sqref="F10:F12 F16:F24 E25 G25 F26:F29 F14:F15 E13: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6" workbookViewId="0">
      <selection sqref="A1:G32"/>
    </sheetView>
  </sheetViews>
  <sheetFormatPr baseColWidth="10" defaultRowHeight="15" x14ac:dyDescent="0.25"/>
  <cols>
    <col min="1" max="1" width="44.5703125" customWidth="1"/>
  </cols>
  <sheetData>
    <row r="1" spans="1:7" x14ac:dyDescent="0.25">
      <c r="A1" s="80" t="str">
        <f>+'MONTAJE CAJA DE EQUIPOS'!A1</f>
        <v>Instalaciones Individuales APAIKA NENQUEPARE</v>
      </c>
      <c r="B1" s="80">
        <f>'RESUMEN PRESUPUESTO REFENCIAL'!C3</f>
        <v>15</v>
      </c>
    </row>
    <row r="3" spans="1:7" ht="15.75" thickBot="1" x14ac:dyDescent="0.3">
      <c r="A3" s="118" t="s">
        <v>29</v>
      </c>
      <c r="B3" s="118"/>
      <c r="C3" s="118"/>
      <c r="D3" s="118"/>
      <c r="E3" s="118"/>
      <c r="F3" s="118"/>
      <c r="G3" s="118"/>
    </row>
    <row r="4" spans="1:7" ht="15.75" thickBot="1" x14ac:dyDescent="0.3">
      <c r="A4" s="1" t="s">
        <v>53</v>
      </c>
      <c r="B4" s="2"/>
      <c r="C4" s="2"/>
      <c r="D4" s="1" t="s">
        <v>0</v>
      </c>
      <c r="E4" s="23">
        <f>E9+E13+E26</f>
        <v>659.0250000000002</v>
      </c>
      <c r="F4" s="1"/>
      <c r="G4" s="23">
        <f>G9+G13+G26</f>
        <v>9885.375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19" t="s">
        <v>1</v>
      </c>
      <c r="B7" s="119" t="s">
        <v>2</v>
      </c>
      <c r="C7" s="119" t="s">
        <v>3</v>
      </c>
      <c r="D7" s="121" t="s">
        <v>30</v>
      </c>
      <c r="E7" s="121" t="s">
        <v>31</v>
      </c>
      <c r="F7" s="121" t="s">
        <v>3</v>
      </c>
      <c r="G7" s="121" t="s">
        <v>28</v>
      </c>
    </row>
    <row r="8" spans="1:7" ht="15.75" thickBot="1" x14ac:dyDescent="0.3">
      <c r="A8" s="120"/>
      <c r="B8" s="120"/>
      <c r="C8" s="120"/>
      <c r="D8" s="122"/>
      <c r="E8" s="122"/>
      <c r="F8" s="122"/>
      <c r="G8" s="122"/>
    </row>
    <row r="9" spans="1:7" ht="15.75" thickBot="1" x14ac:dyDescent="0.3">
      <c r="A9" s="10" t="s">
        <v>5</v>
      </c>
      <c r="B9" s="11"/>
      <c r="C9" s="12"/>
      <c r="D9" s="12"/>
      <c r="E9" s="39">
        <f>SUM(E10:E12)</f>
        <v>112.5</v>
      </c>
      <c r="F9" s="12"/>
      <c r="G9" s="39">
        <f>SUM(G10:G12)</f>
        <v>1687.5</v>
      </c>
    </row>
    <row r="10" spans="1:7" ht="15.75" thickBot="1" x14ac:dyDescent="0.3">
      <c r="A10" s="4" t="s">
        <v>41</v>
      </c>
      <c r="B10" s="5" t="s">
        <v>7</v>
      </c>
      <c r="C10" s="6">
        <v>2</v>
      </c>
      <c r="D10" s="37">
        <v>30</v>
      </c>
      <c r="E10" s="37">
        <f>C10*D10</f>
        <v>60</v>
      </c>
      <c r="F10" s="6">
        <f>B1</f>
        <v>15</v>
      </c>
      <c r="G10" s="37">
        <f>E10*F10</f>
        <v>900</v>
      </c>
    </row>
    <row r="11" spans="1:7" ht="15.75" thickBot="1" x14ac:dyDescent="0.3">
      <c r="A11" s="4" t="s">
        <v>8</v>
      </c>
      <c r="B11" s="5" t="s">
        <v>7</v>
      </c>
      <c r="C11" s="6">
        <v>1.5</v>
      </c>
      <c r="D11" s="37">
        <v>20</v>
      </c>
      <c r="E11" s="37">
        <f t="shared" ref="E11:E12" si="0">C11*D11</f>
        <v>30</v>
      </c>
      <c r="F11" s="6">
        <f>B1</f>
        <v>15</v>
      </c>
      <c r="G11" s="37">
        <f t="shared" ref="G11:G12" si="1">E11*F11</f>
        <v>450</v>
      </c>
    </row>
    <row r="12" spans="1:7" ht="15.75" thickBot="1" x14ac:dyDescent="0.3">
      <c r="A12" s="22" t="s">
        <v>9</v>
      </c>
      <c r="B12" s="20" t="s">
        <v>7</v>
      </c>
      <c r="C12" s="6">
        <v>1.5</v>
      </c>
      <c r="D12" s="37">
        <v>15</v>
      </c>
      <c r="E12" s="37">
        <f t="shared" si="0"/>
        <v>22.5</v>
      </c>
      <c r="F12" s="21">
        <f>B1</f>
        <v>15</v>
      </c>
      <c r="G12" s="37">
        <f t="shared" si="1"/>
        <v>337.5</v>
      </c>
    </row>
    <row r="13" spans="1:7" ht="15.75" thickBot="1" x14ac:dyDescent="0.3">
      <c r="A13" s="10" t="s">
        <v>13</v>
      </c>
      <c r="B13" s="12"/>
      <c r="C13" s="9"/>
      <c r="D13" s="12"/>
      <c r="E13" s="39">
        <f>SUM(E14:E25)</f>
        <v>545.20000000000016</v>
      </c>
      <c r="F13" s="12"/>
      <c r="G13" s="39">
        <f>SUM(G14:G25)</f>
        <v>8178</v>
      </c>
    </row>
    <row r="14" spans="1:7" ht="15.75" thickBot="1" x14ac:dyDescent="0.3">
      <c r="A14" s="7" t="s">
        <v>54</v>
      </c>
      <c r="B14" s="5" t="s">
        <v>15</v>
      </c>
      <c r="C14" s="6">
        <v>2</v>
      </c>
      <c r="D14" s="87">
        <v>240</v>
      </c>
      <c r="E14" s="37">
        <f>C14*D14</f>
        <v>480</v>
      </c>
      <c r="F14" s="6">
        <f>B1</f>
        <v>15</v>
      </c>
      <c r="G14" s="37">
        <f>E14*F14</f>
        <v>7200</v>
      </c>
    </row>
    <row r="15" spans="1:7" ht="15.75" thickBot="1" x14ac:dyDescent="0.3">
      <c r="A15" s="7" t="s">
        <v>123</v>
      </c>
      <c r="B15" s="5" t="s">
        <v>15</v>
      </c>
      <c r="C15" s="6">
        <v>1</v>
      </c>
      <c r="D15" s="87">
        <v>30</v>
      </c>
      <c r="E15" s="37">
        <f t="shared" ref="E15:E25" si="2">C15*D15</f>
        <v>30</v>
      </c>
      <c r="F15" s="6">
        <f>B1</f>
        <v>15</v>
      </c>
      <c r="G15" s="37">
        <f t="shared" ref="G15:G25" si="3">E15*F15</f>
        <v>450</v>
      </c>
    </row>
    <row r="16" spans="1:7" ht="26.25" thickBot="1" x14ac:dyDescent="0.3">
      <c r="A16" s="7" t="s">
        <v>55</v>
      </c>
      <c r="B16" s="5" t="s">
        <v>15</v>
      </c>
      <c r="C16" s="6">
        <v>6</v>
      </c>
      <c r="D16" s="37">
        <v>0.25</v>
      </c>
      <c r="E16" s="37">
        <f t="shared" si="2"/>
        <v>1.5</v>
      </c>
      <c r="F16" s="6">
        <f>B1</f>
        <v>15</v>
      </c>
      <c r="G16" s="37">
        <f t="shared" si="3"/>
        <v>22.5</v>
      </c>
    </row>
    <row r="17" spans="1:7" ht="26.25" thickBot="1" x14ac:dyDescent="0.3">
      <c r="A17" s="7" t="s">
        <v>56</v>
      </c>
      <c r="B17" s="5" t="s">
        <v>15</v>
      </c>
      <c r="C17" s="6">
        <v>6</v>
      </c>
      <c r="D17" s="37">
        <v>0.35</v>
      </c>
      <c r="E17" s="37">
        <f t="shared" si="2"/>
        <v>2.0999999999999996</v>
      </c>
      <c r="F17" s="6">
        <f>B1</f>
        <v>15</v>
      </c>
      <c r="G17" s="37">
        <f t="shared" si="3"/>
        <v>31.499999999999993</v>
      </c>
    </row>
    <row r="18" spans="1:7" ht="26.25" thickBot="1" x14ac:dyDescent="0.3">
      <c r="A18" s="7" t="s">
        <v>57</v>
      </c>
      <c r="B18" s="5" t="s">
        <v>19</v>
      </c>
      <c r="C18" s="6">
        <v>3</v>
      </c>
      <c r="D18" s="37">
        <v>2.7</v>
      </c>
      <c r="E18" s="37">
        <f t="shared" si="2"/>
        <v>8.1000000000000014</v>
      </c>
      <c r="F18" s="6">
        <f>B1</f>
        <v>15</v>
      </c>
      <c r="G18" s="37">
        <f t="shared" si="3"/>
        <v>121.50000000000003</v>
      </c>
    </row>
    <row r="19" spans="1:7" ht="26.25" thickBot="1" x14ac:dyDescent="0.3">
      <c r="A19" s="7" t="s">
        <v>58</v>
      </c>
      <c r="B19" s="5" t="s">
        <v>19</v>
      </c>
      <c r="C19" s="6">
        <v>3</v>
      </c>
      <c r="D19" s="37">
        <v>2.7</v>
      </c>
      <c r="E19" s="37">
        <f t="shared" si="2"/>
        <v>8.1000000000000014</v>
      </c>
      <c r="F19" s="6">
        <f>B1</f>
        <v>15</v>
      </c>
      <c r="G19" s="37">
        <f t="shared" si="3"/>
        <v>121.50000000000003</v>
      </c>
    </row>
    <row r="20" spans="1:7" ht="26.25" thickBot="1" x14ac:dyDescent="0.3">
      <c r="A20" s="7" t="s">
        <v>59</v>
      </c>
      <c r="B20" s="5" t="s">
        <v>19</v>
      </c>
      <c r="C20" s="6">
        <v>3</v>
      </c>
      <c r="D20" s="37">
        <v>1.4</v>
      </c>
      <c r="E20" s="37">
        <f t="shared" si="2"/>
        <v>4.1999999999999993</v>
      </c>
      <c r="F20" s="6">
        <f>B1</f>
        <v>15</v>
      </c>
      <c r="G20" s="37">
        <f t="shared" si="3"/>
        <v>62.999999999999986</v>
      </c>
    </row>
    <row r="21" spans="1:7" ht="26.25" thickBot="1" x14ac:dyDescent="0.3">
      <c r="A21" s="7" t="s">
        <v>60</v>
      </c>
      <c r="B21" s="5" t="s">
        <v>19</v>
      </c>
      <c r="C21" s="6">
        <v>3</v>
      </c>
      <c r="D21" s="37">
        <v>1.4</v>
      </c>
      <c r="E21" s="37">
        <f t="shared" si="2"/>
        <v>4.1999999999999993</v>
      </c>
      <c r="F21" s="6">
        <f>B1</f>
        <v>15</v>
      </c>
      <c r="G21" s="37">
        <f t="shared" si="3"/>
        <v>62.999999999999986</v>
      </c>
    </row>
    <row r="22" spans="1:7" ht="15.75" thickBot="1" x14ac:dyDescent="0.3">
      <c r="A22" s="7" t="s">
        <v>61</v>
      </c>
      <c r="B22" s="5" t="s">
        <v>19</v>
      </c>
      <c r="C22" s="6">
        <v>5</v>
      </c>
      <c r="D22" s="37">
        <v>0.35</v>
      </c>
      <c r="E22" s="37">
        <f t="shared" si="2"/>
        <v>1.75</v>
      </c>
      <c r="F22" s="6">
        <f>B1</f>
        <v>15</v>
      </c>
      <c r="G22" s="37">
        <f t="shared" si="3"/>
        <v>26.25</v>
      </c>
    </row>
    <row r="23" spans="1:7" ht="15.75" thickBot="1" x14ac:dyDescent="0.3">
      <c r="A23" s="7" t="s">
        <v>62</v>
      </c>
      <c r="B23" s="5" t="s">
        <v>19</v>
      </c>
      <c r="C23" s="6">
        <v>5</v>
      </c>
      <c r="D23" s="37">
        <v>0.5</v>
      </c>
      <c r="E23" s="37">
        <f t="shared" si="2"/>
        <v>2.5</v>
      </c>
      <c r="F23" s="6">
        <f>B1</f>
        <v>15</v>
      </c>
      <c r="G23" s="37">
        <f t="shared" si="3"/>
        <v>37.5</v>
      </c>
    </row>
    <row r="24" spans="1:7" ht="26.25" thickBot="1" x14ac:dyDescent="0.3">
      <c r="A24" s="7" t="s">
        <v>63</v>
      </c>
      <c r="B24" s="5" t="s">
        <v>15</v>
      </c>
      <c r="C24" s="6">
        <v>5</v>
      </c>
      <c r="D24" s="37">
        <v>0.1</v>
      </c>
      <c r="E24" s="37">
        <f t="shared" si="2"/>
        <v>0.5</v>
      </c>
      <c r="F24" s="6">
        <f>B1</f>
        <v>15</v>
      </c>
      <c r="G24" s="37">
        <f t="shared" si="3"/>
        <v>7.5</v>
      </c>
    </row>
    <row r="25" spans="1:7" ht="26.25" thickBot="1" x14ac:dyDescent="0.3">
      <c r="A25" s="7" t="s">
        <v>64</v>
      </c>
      <c r="B25" s="5" t="s">
        <v>15</v>
      </c>
      <c r="C25" s="6">
        <v>15</v>
      </c>
      <c r="D25" s="37">
        <v>0.15</v>
      </c>
      <c r="E25" s="37">
        <f t="shared" si="2"/>
        <v>2.25</v>
      </c>
      <c r="F25" s="6">
        <f>B1</f>
        <v>15</v>
      </c>
      <c r="G25" s="37">
        <f t="shared" si="3"/>
        <v>33.75</v>
      </c>
    </row>
    <row r="26" spans="1:7" ht="15.75" thickBot="1" x14ac:dyDescent="0.3">
      <c r="A26" s="8" t="s">
        <v>22</v>
      </c>
      <c r="B26" s="9"/>
      <c r="C26" s="9"/>
      <c r="D26" s="9"/>
      <c r="E26" s="39">
        <f>SUM(E27:E29)</f>
        <v>1.325</v>
      </c>
      <c r="F26" s="9"/>
      <c r="G26" s="39">
        <f>SUM(G27:G29)</f>
        <v>19.875</v>
      </c>
    </row>
    <row r="27" spans="1:7" ht="15.75" thickBot="1" x14ac:dyDescent="0.3">
      <c r="A27" s="4" t="s">
        <v>23</v>
      </c>
      <c r="B27" s="5" t="s">
        <v>24</v>
      </c>
      <c r="C27" s="6">
        <v>2</v>
      </c>
      <c r="D27" s="37">
        <v>0.25</v>
      </c>
      <c r="E27" s="37">
        <f>C27*D27</f>
        <v>0.5</v>
      </c>
      <c r="F27" s="6">
        <f>B1</f>
        <v>15</v>
      </c>
      <c r="G27" s="37">
        <f>E27*F27</f>
        <v>7.5</v>
      </c>
    </row>
    <row r="28" spans="1:7" ht="39" thickBot="1" x14ac:dyDescent="0.3">
      <c r="A28" s="7" t="s">
        <v>65</v>
      </c>
      <c r="B28" s="5" t="s">
        <v>24</v>
      </c>
      <c r="C28" s="6">
        <v>2</v>
      </c>
      <c r="D28" s="37">
        <v>0.35</v>
      </c>
      <c r="E28" s="37">
        <f t="shared" ref="E28:E29" si="4">C28*D28</f>
        <v>0.7</v>
      </c>
      <c r="F28" s="6">
        <f>B1</f>
        <v>15</v>
      </c>
      <c r="G28" s="37">
        <f t="shared" ref="G28:G29" si="5">E28*F28</f>
        <v>10.5</v>
      </c>
    </row>
    <row r="29" spans="1:7" ht="28.5" thickBot="1" x14ac:dyDescent="0.3">
      <c r="A29" s="7" t="s">
        <v>66</v>
      </c>
      <c r="B29" s="5" t="s">
        <v>24</v>
      </c>
      <c r="C29" s="6">
        <v>0.5</v>
      </c>
      <c r="D29" s="37">
        <v>0.25</v>
      </c>
      <c r="E29" s="37">
        <f t="shared" si="4"/>
        <v>0.125</v>
      </c>
      <c r="F29" s="6">
        <f>B1</f>
        <v>15</v>
      </c>
      <c r="G29" s="37">
        <f t="shared" si="5"/>
        <v>1.875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F10:F12 E13 G13 F14:F25 E26 G26 F27:F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27"/>
    </sheetView>
  </sheetViews>
  <sheetFormatPr baseColWidth="10" defaultRowHeight="15" x14ac:dyDescent="0.25"/>
  <cols>
    <col min="1" max="1" width="45" customWidth="1"/>
  </cols>
  <sheetData>
    <row r="1" spans="1:7" x14ac:dyDescent="0.25">
      <c r="A1" s="80" t="str">
        <f>+'MONTAJE BANCO DE BATERÍAS'!A1</f>
        <v>Instalaciones Individuales APAIKA NENQUEPARE</v>
      </c>
      <c r="B1" s="80">
        <f>'RESUMEN PRESUPUESTO REFENCIAL'!C3</f>
        <v>15</v>
      </c>
    </row>
    <row r="3" spans="1:7" ht="15.75" thickBot="1" x14ac:dyDescent="0.3">
      <c r="A3" s="118" t="s">
        <v>29</v>
      </c>
      <c r="B3" s="118"/>
      <c r="C3" s="118"/>
      <c r="D3" s="118"/>
      <c r="E3" s="118"/>
      <c r="F3" s="118"/>
      <c r="G3" s="118"/>
    </row>
    <row r="4" spans="1:7" ht="15.75" thickBot="1" x14ac:dyDescent="0.3">
      <c r="A4" s="1" t="s">
        <v>67</v>
      </c>
      <c r="B4" s="2"/>
      <c r="C4" s="2"/>
      <c r="D4" s="1" t="s">
        <v>0</v>
      </c>
      <c r="E4" s="23">
        <f>E9+E15+E18</f>
        <v>124.29249999999999</v>
      </c>
      <c r="F4" s="1"/>
      <c r="G4" s="23">
        <f>G9+G15+G18</f>
        <v>1864.3875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19" t="s">
        <v>1</v>
      </c>
      <c r="B7" s="119" t="s">
        <v>2</v>
      </c>
      <c r="C7" s="119" t="s">
        <v>3</v>
      </c>
      <c r="D7" s="121" t="s">
        <v>30</v>
      </c>
      <c r="E7" s="121" t="s">
        <v>31</v>
      </c>
      <c r="F7" s="121" t="s">
        <v>3</v>
      </c>
      <c r="G7" s="121" t="s">
        <v>28</v>
      </c>
    </row>
    <row r="8" spans="1:7" ht="15.75" thickBot="1" x14ac:dyDescent="0.3">
      <c r="A8" s="120"/>
      <c r="B8" s="120"/>
      <c r="C8" s="120"/>
      <c r="D8" s="122"/>
      <c r="E8" s="122"/>
      <c r="F8" s="122"/>
      <c r="G8" s="122"/>
    </row>
    <row r="9" spans="1:7" ht="15.75" thickBot="1" x14ac:dyDescent="0.3">
      <c r="A9" s="29" t="s">
        <v>5</v>
      </c>
      <c r="B9" s="30"/>
      <c r="C9" s="31"/>
      <c r="D9" s="32"/>
      <c r="E9" s="33">
        <f>SUM(E10:E14)</f>
        <v>97.5</v>
      </c>
      <c r="F9" s="32"/>
      <c r="G9" s="33">
        <f>SUM(G10:G14)</f>
        <v>1462.5</v>
      </c>
    </row>
    <row r="10" spans="1:7" ht="15.75" thickBot="1" x14ac:dyDescent="0.3">
      <c r="A10" s="25" t="s">
        <v>41</v>
      </c>
      <c r="B10" s="3" t="s">
        <v>7</v>
      </c>
      <c r="C10" s="26">
        <v>0.5</v>
      </c>
      <c r="D10" s="34">
        <v>30</v>
      </c>
      <c r="E10" s="34">
        <f>C10*D10</f>
        <v>15</v>
      </c>
      <c r="F10" s="26">
        <f>B1</f>
        <v>15</v>
      </c>
      <c r="G10" s="34">
        <f>E10*F10</f>
        <v>225</v>
      </c>
    </row>
    <row r="11" spans="1:7" ht="15.75" thickBot="1" x14ac:dyDescent="0.3">
      <c r="A11" s="4" t="s">
        <v>8</v>
      </c>
      <c r="B11" s="5" t="s">
        <v>7</v>
      </c>
      <c r="C11" s="6">
        <v>1.5</v>
      </c>
      <c r="D11" s="34">
        <v>20</v>
      </c>
      <c r="E11" s="34">
        <f t="shared" ref="E11:E14" si="0">C11*D11</f>
        <v>30</v>
      </c>
      <c r="F11" s="6">
        <f>B1</f>
        <v>15</v>
      </c>
      <c r="G11" s="34">
        <f t="shared" ref="G11:G14" si="1">E11*F11</f>
        <v>450</v>
      </c>
    </row>
    <row r="12" spans="1:7" ht="15.75" thickBot="1" x14ac:dyDescent="0.3">
      <c r="A12" s="4" t="s">
        <v>9</v>
      </c>
      <c r="B12" s="5" t="s">
        <v>7</v>
      </c>
      <c r="C12" s="6">
        <v>1.5</v>
      </c>
      <c r="D12" s="34">
        <v>15</v>
      </c>
      <c r="E12" s="34">
        <f t="shared" si="0"/>
        <v>22.5</v>
      </c>
      <c r="F12" s="6">
        <f>B1</f>
        <v>15</v>
      </c>
      <c r="G12" s="34">
        <f t="shared" si="1"/>
        <v>337.5</v>
      </c>
    </row>
    <row r="13" spans="1:7" ht="15.75" thickBot="1" x14ac:dyDescent="0.3">
      <c r="A13" s="4" t="s">
        <v>11</v>
      </c>
      <c r="B13" s="5" t="s">
        <v>7</v>
      </c>
      <c r="C13" s="6">
        <v>2</v>
      </c>
      <c r="D13" s="34">
        <v>10</v>
      </c>
      <c r="E13" s="34">
        <f t="shared" si="0"/>
        <v>20</v>
      </c>
      <c r="F13" s="6">
        <f>B1</f>
        <v>15</v>
      </c>
      <c r="G13" s="34">
        <f t="shared" si="1"/>
        <v>300</v>
      </c>
    </row>
    <row r="14" spans="1:7" ht="15.75" thickBot="1" x14ac:dyDescent="0.3">
      <c r="A14" s="4" t="s">
        <v>12</v>
      </c>
      <c r="B14" s="5" t="s">
        <v>7</v>
      </c>
      <c r="C14" s="6">
        <v>1</v>
      </c>
      <c r="D14" s="34">
        <v>10</v>
      </c>
      <c r="E14" s="34">
        <f t="shared" si="0"/>
        <v>10</v>
      </c>
      <c r="F14" s="6">
        <f>B1</f>
        <v>15</v>
      </c>
      <c r="G14" s="34">
        <f t="shared" si="1"/>
        <v>150</v>
      </c>
    </row>
    <row r="15" spans="1:7" ht="15.75" thickBot="1" x14ac:dyDescent="0.3">
      <c r="A15" s="8" t="s">
        <v>13</v>
      </c>
      <c r="B15" s="9"/>
      <c r="C15" s="9"/>
      <c r="D15" s="9"/>
      <c r="E15" s="33">
        <f>SUM(E16:E17)</f>
        <v>25.630000000000003</v>
      </c>
      <c r="F15" s="9"/>
      <c r="G15" s="33">
        <f>SUM(G16:G17)</f>
        <v>384.45000000000005</v>
      </c>
    </row>
    <row r="16" spans="1:7" ht="15.75" thickBot="1" x14ac:dyDescent="0.3">
      <c r="A16" s="7" t="s">
        <v>68</v>
      </c>
      <c r="B16" s="5" t="s">
        <v>15</v>
      </c>
      <c r="C16" s="6">
        <v>1</v>
      </c>
      <c r="D16" s="34">
        <v>12.88</v>
      </c>
      <c r="E16" s="34">
        <f>C16*D16</f>
        <v>12.88</v>
      </c>
      <c r="F16" s="6">
        <f>B1</f>
        <v>15</v>
      </c>
      <c r="G16" s="34">
        <f>E16*F16</f>
        <v>193.20000000000002</v>
      </c>
    </row>
    <row r="17" spans="1:7" ht="15.75" thickBot="1" x14ac:dyDescent="0.3">
      <c r="A17" s="7" t="s">
        <v>69</v>
      </c>
      <c r="B17" s="5" t="s">
        <v>19</v>
      </c>
      <c r="C17" s="6">
        <v>15</v>
      </c>
      <c r="D17" s="34">
        <v>0.85</v>
      </c>
      <c r="E17" s="34">
        <f>C17*D17</f>
        <v>12.75</v>
      </c>
      <c r="F17" s="6">
        <f>B1</f>
        <v>15</v>
      </c>
      <c r="G17" s="34">
        <f>E17*F17</f>
        <v>191.25</v>
      </c>
    </row>
    <row r="18" spans="1:7" ht="15.75" thickBot="1" x14ac:dyDescent="0.3">
      <c r="A18" s="8" t="s">
        <v>22</v>
      </c>
      <c r="B18" s="9"/>
      <c r="C18" s="9"/>
      <c r="D18" s="9"/>
      <c r="E18" s="33">
        <f>SUM(E19:E22)</f>
        <v>1.1625000000000001</v>
      </c>
      <c r="F18" s="9"/>
      <c r="G18" s="33">
        <f>SUM(G19:G22)</f>
        <v>17.4375</v>
      </c>
    </row>
    <row r="19" spans="1:7" ht="15.75" thickBot="1" x14ac:dyDescent="0.3">
      <c r="A19" s="4" t="s">
        <v>23</v>
      </c>
      <c r="B19" s="5" t="s">
        <v>24</v>
      </c>
      <c r="C19" s="6">
        <v>2</v>
      </c>
      <c r="D19" s="34">
        <v>0.25</v>
      </c>
      <c r="E19" s="34">
        <f>C19*D19</f>
        <v>0.5</v>
      </c>
      <c r="F19" s="6">
        <f>B1</f>
        <v>15</v>
      </c>
      <c r="G19" s="34">
        <f>E19*F19</f>
        <v>7.5</v>
      </c>
    </row>
    <row r="20" spans="1:7" ht="39" thickBot="1" x14ac:dyDescent="0.3">
      <c r="A20" s="7" t="s">
        <v>49</v>
      </c>
      <c r="B20" s="5" t="s">
        <v>24</v>
      </c>
      <c r="C20" s="6">
        <v>1.5</v>
      </c>
      <c r="D20" s="34">
        <v>0.35</v>
      </c>
      <c r="E20" s="34">
        <f t="shared" ref="E20:E22" si="2">C20*D20</f>
        <v>0.52499999999999991</v>
      </c>
      <c r="F20" s="6">
        <f>B1</f>
        <v>15</v>
      </c>
      <c r="G20" s="34">
        <f t="shared" ref="G20:G22" si="3">E20*F20</f>
        <v>7.8749999999999982</v>
      </c>
    </row>
    <row r="21" spans="1:7" ht="15.75" thickBot="1" x14ac:dyDescent="0.3">
      <c r="A21" s="27" t="s">
        <v>70</v>
      </c>
      <c r="B21" s="28" t="s">
        <v>24</v>
      </c>
      <c r="C21" s="6">
        <v>0.25</v>
      </c>
      <c r="D21" s="34">
        <v>0.15</v>
      </c>
      <c r="E21" s="34">
        <f t="shared" si="2"/>
        <v>3.7499999999999999E-2</v>
      </c>
      <c r="F21" s="6">
        <f>B1</f>
        <v>15</v>
      </c>
      <c r="G21" s="34">
        <f t="shared" si="3"/>
        <v>0.5625</v>
      </c>
    </row>
    <row r="22" spans="1:7" ht="15.75" thickBot="1" x14ac:dyDescent="0.3">
      <c r="A22" s="4" t="s">
        <v>71</v>
      </c>
      <c r="B22" s="5" t="s">
        <v>24</v>
      </c>
      <c r="C22" s="6">
        <v>0.5</v>
      </c>
      <c r="D22" s="34">
        <v>0.2</v>
      </c>
      <c r="E22" s="34">
        <f t="shared" si="2"/>
        <v>0.1</v>
      </c>
      <c r="F22" s="6">
        <f>B1</f>
        <v>15</v>
      </c>
      <c r="G22" s="34">
        <f t="shared" si="3"/>
        <v>1.5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0:F14 F16:F17 F19:F22 G15 G18 E15:E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2" zoomScale="90" zoomScaleNormal="90" workbookViewId="0">
      <selection sqref="A1:G37"/>
    </sheetView>
  </sheetViews>
  <sheetFormatPr baseColWidth="10" defaultRowHeight="15" x14ac:dyDescent="0.25"/>
  <cols>
    <col min="1" max="1" width="44" customWidth="1"/>
  </cols>
  <sheetData>
    <row r="1" spans="1:7" x14ac:dyDescent="0.25">
      <c r="A1" s="80" t="str">
        <f>+'PUESTA A TIERRA'!A1</f>
        <v>Instalaciones Individuales APAIKA NENQUEPARE</v>
      </c>
      <c r="B1" s="80">
        <f>'RESUMEN PRESUPUESTO REFENCIAL'!C3</f>
        <v>15</v>
      </c>
    </row>
    <row r="3" spans="1:7" ht="15.75" thickBot="1" x14ac:dyDescent="0.3">
      <c r="A3" s="118" t="s">
        <v>29</v>
      </c>
      <c r="B3" s="118"/>
      <c r="C3" s="118"/>
      <c r="D3" s="118"/>
      <c r="E3" s="118"/>
      <c r="F3" s="118"/>
      <c r="G3" s="118"/>
    </row>
    <row r="4" spans="1:7" ht="15.75" thickBot="1" x14ac:dyDescent="0.3">
      <c r="A4" s="1" t="s">
        <v>74</v>
      </c>
      <c r="B4" s="2"/>
      <c r="C4" s="2"/>
      <c r="D4" s="1" t="s">
        <v>0</v>
      </c>
      <c r="E4" s="23">
        <f>E9+E13+E33</f>
        <v>524.85</v>
      </c>
      <c r="F4" s="1"/>
      <c r="G4" s="23">
        <f>G9+G13+G33</f>
        <v>7872.75</v>
      </c>
    </row>
    <row r="5" spans="1:7" x14ac:dyDescent="0.25">
      <c r="A5" s="1"/>
      <c r="B5" s="2"/>
      <c r="C5" s="2"/>
      <c r="D5" s="2"/>
      <c r="E5" s="2"/>
      <c r="F5" s="2"/>
      <c r="G5" s="2"/>
    </row>
    <row r="6" spans="1:7" ht="15.75" thickBot="1" x14ac:dyDescent="0.3">
      <c r="A6" s="2"/>
      <c r="B6" s="2"/>
      <c r="C6" s="2"/>
      <c r="D6" s="2"/>
      <c r="E6" s="2"/>
      <c r="F6" s="2"/>
      <c r="G6" s="2"/>
    </row>
    <row r="7" spans="1:7" x14ac:dyDescent="0.25">
      <c r="A7" s="119" t="s">
        <v>1</v>
      </c>
      <c r="B7" s="119" t="s">
        <v>2</v>
      </c>
      <c r="C7" s="119" t="s">
        <v>3</v>
      </c>
      <c r="D7" s="121" t="s">
        <v>30</v>
      </c>
      <c r="E7" s="121" t="s">
        <v>31</v>
      </c>
      <c r="F7" s="121" t="s">
        <v>3</v>
      </c>
      <c r="G7" s="121" t="s">
        <v>28</v>
      </c>
    </row>
    <row r="8" spans="1:7" ht="15.75" thickBot="1" x14ac:dyDescent="0.3">
      <c r="A8" s="120"/>
      <c r="B8" s="120"/>
      <c r="C8" s="120"/>
      <c r="D8" s="122"/>
      <c r="E8" s="122"/>
      <c r="F8" s="122"/>
      <c r="G8" s="122"/>
    </row>
    <row r="9" spans="1:7" ht="15.75" thickBot="1" x14ac:dyDescent="0.3">
      <c r="A9" s="10" t="s">
        <v>5</v>
      </c>
      <c r="B9" s="11"/>
      <c r="C9" s="12"/>
      <c r="D9" s="13"/>
      <c r="E9" s="36">
        <f>SUM(E10:E12)</f>
        <v>260</v>
      </c>
      <c r="F9" s="13"/>
      <c r="G9" s="36">
        <f>SUM(G10:G12)</f>
        <v>3900</v>
      </c>
    </row>
    <row r="10" spans="1:7" ht="15.75" thickBot="1" x14ac:dyDescent="0.3">
      <c r="A10" s="4" t="s">
        <v>41</v>
      </c>
      <c r="B10" s="5" t="s">
        <v>7</v>
      </c>
      <c r="C10" s="6">
        <v>4</v>
      </c>
      <c r="D10" s="37">
        <v>30</v>
      </c>
      <c r="E10" s="37">
        <f>C10*D10</f>
        <v>120</v>
      </c>
      <c r="F10" s="6">
        <f>B1</f>
        <v>15</v>
      </c>
      <c r="G10" s="37">
        <f>E10*F10</f>
        <v>1800</v>
      </c>
    </row>
    <row r="11" spans="1:7" ht="15.75" thickBot="1" x14ac:dyDescent="0.3">
      <c r="A11" s="4" t="s">
        <v>8</v>
      </c>
      <c r="B11" s="5" t="s">
        <v>7</v>
      </c>
      <c r="C11" s="6">
        <v>4</v>
      </c>
      <c r="D11" s="37">
        <v>20</v>
      </c>
      <c r="E11" s="37">
        <f t="shared" ref="E11:E12" si="0">C11*D11</f>
        <v>80</v>
      </c>
      <c r="F11" s="6">
        <f>B1</f>
        <v>15</v>
      </c>
      <c r="G11" s="37">
        <f t="shared" ref="G11:G12" si="1">E11*F11</f>
        <v>1200</v>
      </c>
    </row>
    <row r="12" spans="1:7" ht="15.75" thickBot="1" x14ac:dyDescent="0.3">
      <c r="A12" s="22" t="s">
        <v>9</v>
      </c>
      <c r="B12" s="20" t="s">
        <v>7</v>
      </c>
      <c r="C12" s="6">
        <v>4</v>
      </c>
      <c r="D12" s="37">
        <v>15</v>
      </c>
      <c r="E12" s="37">
        <f t="shared" si="0"/>
        <v>60</v>
      </c>
      <c r="F12" s="35">
        <f>B1</f>
        <v>15</v>
      </c>
      <c r="G12" s="37">
        <f t="shared" si="1"/>
        <v>900</v>
      </c>
    </row>
    <row r="13" spans="1:7" ht="15.75" thickBot="1" x14ac:dyDescent="0.3">
      <c r="A13" s="10" t="s">
        <v>13</v>
      </c>
      <c r="B13" s="12"/>
      <c r="C13" s="9"/>
      <c r="D13" s="9"/>
      <c r="E13" s="36">
        <f>SUM(E14:E32)</f>
        <v>261.25</v>
      </c>
      <c r="F13" s="9"/>
      <c r="G13" s="36">
        <f>SUM(G14:G32)</f>
        <v>3918.75</v>
      </c>
    </row>
    <row r="14" spans="1:7" ht="39" thickBot="1" x14ac:dyDescent="0.3">
      <c r="A14" s="7" t="s">
        <v>75</v>
      </c>
      <c r="B14" s="5" t="s">
        <v>15</v>
      </c>
      <c r="C14" s="6">
        <v>1</v>
      </c>
      <c r="D14" s="87">
        <v>55</v>
      </c>
      <c r="E14" s="37">
        <f>C14*D14</f>
        <v>55</v>
      </c>
      <c r="F14" s="6">
        <f>B1</f>
        <v>15</v>
      </c>
      <c r="G14" s="37">
        <f>E14*F14</f>
        <v>825</v>
      </c>
    </row>
    <row r="15" spans="1:7" ht="39" thickBot="1" x14ac:dyDescent="0.3">
      <c r="A15" s="7" t="s">
        <v>76</v>
      </c>
      <c r="B15" s="5" t="s">
        <v>15</v>
      </c>
      <c r="C15" s="6">
        <v>5</v>
      </c>
      <c r="D15" s="87">
        <v>4</v>
      </c>
      <c r="E15" s="37">
        <f t="shared" ref="E15:E32" si="2">C15*D15</f>
        <v>20</v>
      </c>
      <c r="F15" s="6">
        <f>B1</f>
        <v>15</v>
      </c>
      <c r="G15" s="37">
        <f t="shared" ref="G15:G32" si="3">E15*F15</f>
        <v>300</v>
      </c>
    </row>
    <row r="16" spans="1:7" ht="26.25" thickBot="1" x14ac:dyDescent="0.3">
      <c r="A16" s="7" t="s">
        <v>77</v>
      </c>
      <c r="B16" s="5" t="s">
        <v>15</v>
      </c>
      <c r="C16" s="6">
        <v>1</v>
      </c>
      <c r="D16" s="37">
        <v>9.35</v>
      </c>
      <c r="E16" s="37">
        <f t="shared" si="2"/>
        <v>9.35</v>
      </c>
      <c r="F16" s="6">
        <f>B1</f>
        <v>15</v>
      </c>
      <c r="G16" s="37">
        <f t="shared" si="3"/>
        <v>140.25</v>
      </c>
    </row>
    <row r="17" spans="1:7" ht="26.25" thickBot="1" x14ac:dyDescent="0.3">
      <c r="A17" s="7" t="s">
        <v>78</v>
      </c>
      <c r="B17" s="5" t="s">
        <v>15</v>
      </c>
      <c r="C17" s="6">
        <v>1</v>
      </c>
      <c r="D17" s="37">
        <v>8.35</v>
      </c>
      <c r="E17" s="37">
        <f t="shared" si="2"/>
        <v>8.35</v>
      </c>
      <c r="F17" s="6">
        <f>B1</f>
        <v>15</v>
      </c>
      <c r="G17" s="37">
        <f t="shared" si="3"/>
        <v>125.25</v>
      </c>
    </row>
    <row r="18" spans="1:7" ht="15.75" thickBot="1" x14ac:dyDescent="0.3">
      <c r="A18" s="7" t="s">
        <v>46</v>
      </c>
      <c r="B18" s="5" t="s">
        <v>15</v>
      </c>
      <c r="C18" s="6">
        <v>2</v>
      </c>
      <c r="D18" s="37">
        <v>0.7</v>
      </c>
      <c r="E18" s="37">
        <f t="shared" si="2"/>
        <v>1.4</v>
      </c>
      <c r="F18" s="6">
        <f>B1</f>
        <v>15</v>
      </c>
      <c r="G18" s="37">
        <f t="shared" si="3"/>
        <v>21</v>
      </c>
    </row>
    <row r="19" spans="1:7" ht="26.25" thickBot="1" x14ac:dyDescent="0.3">
      <c r="A19" s="7" t="s">
        <v>79</v>
      </c>
      <c r="B19" s="5" t="s">
        <v>15</v>
      </c>
      <c r="C19" s="6">
        <v>5</v>
      </c>
      <c r="D19" s="37">
        <v>1.5</v>
      </c>
      <c r="E19" s="37">
        <f t="shared" si="2"/>
        <v>7.5</v>
      </c>
      <c r="F19" s="6">
        <f>B1</f>
        <v>15</v>
      </c>
      <c r="G19" s="37">
        <f t="shared" si="3"/>
        <v>112.5</v>
      </c>
    </row>
    <row r="20" spans="1:7" ht="26.25" thickBot="1" x14ac:dyDescent="0.3">
      <c r="A20" s="7" t="s">
        <v>80</v>
      </c>
      <c r="B20" s="5" t="s">
        <v>15</v>
      </c>
      <c r="C20" s="6">
        <v>5</v>
      </c>
      <c r="D20" s="37">
        <v>1.25</v>
      </c>
      <c r="E20" s="37">
        <f t="shared" si="2"/>
        <v>6.25</v>
      </c>
      <c r="F20" s="6">
        <f>B1</f>
        <v>15</v>
      </c>
      <c r="G20" s="37">
        <f t="shared" si="3"/>
        <v>93.75</v>
      </c>
    </row>
    <row r="21" spans="1:7" ht="15.75" thickBot="1" x14ac:dyDescent="0.3">
      <c r="A21" s="7" t="s">
        <v>124</v>
      </c>
      <c r="B21" s="5" t="s">
        <v>15</v>
      </c>
      <c r="C21" s="6">
        <v>5</v>
      </c>
      <c r="D21" s="37">
        <v>4.5</v>
      </c>
      <c r="E21" s="37">
        <f t="shared" si="2"/>
        <v>22.5</v>
      </c>
      <c r="F21" s="6">
        <f>B1</f>
        <v>15</v>
      </c>
      <c r="G21" s="37">
        <f t="shared" si="3"/>
        <v>337.5</v>
      </c>
    </row>
    <row r="22" spans="1:7" ht="26.25" thickBot="1" x14ac:dyDescent="0.3">
      <c r="A22" s="7" t="s">
        <v>81</v>
      </c>
      <c r="B22" s="5" t="s">
        <v>15</v>
      </c>
      <c r="C22" s="6">
        <v>3</v>
      </c>
      <c r="D22" s="37">
        <v>2.5</v>
      </c>
      <c r="E22" s="37">
        <f t="shared" si="2"/>
        <v>7.5</v>
      </c>
      <c r="F22" s="6">
        <f>B1</f>
        <v>15</v>
      </c>
      <c r="G22" s="37">
        <f t="shared" si="3"/>
        <v>112.5</v>
      </c>
    </row>
    <row r="23" spans="1:7" ht="39" thickBot="1" x14ac:dyDescent="0.3">
      <c r="A23" s="7" t="s">
        <v>82</v>
      </c>
      <c r="B23" s="5" t="s">
        <v>19</v>
      </c>
      <c r="C23" s="6">
        <v>2</v>
      </c>
      <c r="D23" s="87">
        <v>0.85</v>
      </c>
      <c r="E23" s="37">
        <f t="shared" si="2"/>
        <v>1.7</v>
      </c>
      <c r="F23" s="6">
        <f>B1</f>
        <v>15</v>
      </c>
      <c r="G23" s="37">
        <f t="shared" si="3"/>
        <v>25.5</v>
      </c>
    </row>
    <row r="24" spans="1:7" ht="39" thickBot="1" x14ac:dyDescent="0.3">
      <c r="A24" s="7" t="s">
        <v>83</v>
      </c>
      <c r="B24" s="5" t="s">
        <v>19</v>
      </c>
      <c r="C24" s="6">
        <v>2</v>
      </c>
      <c r="D24" s="87">
        <v>0.85</v>
      </c>
      <c r="E24" s="37">
        <f t="shared" si="2"/>
        <v>1.7</v>
      </c>
      <c r="F24" s="6">
        <f>B1</f>
        <v>15</v>
      </c>
      <c r="G24" s="37">
        <f t="shared" si="3"/>
        <v>25.5</v>
      </c>
    </row>
    <row r="25" spans="1:7" ht="26.25" thickBot="1" x14ac:dyDescent="0.3">
      <c r="A25" s="7" t="s">
        <v>84</v>
      </c>
      <c r="B25" s="5" t="s">
        <v>19</v>
      </c>
      <c r="C25" s="6">
        <v>50</v>
      </c>
      <c r="D25" s="87">
        <v>0.6</v>
      </c>
      <c r="E25" s="37">
        <f t="shared" si="2"/>
        <v>30</v>
      </c>
      <c r="F25" s="6">
        <f>B1</f>
        <v>15</v>
      </c>
      <c r="G25" s="37">
        <f t="shared" si="3"/>
        <v>450</v>
      </c>
    </row>
    <row r="26" spans="1:7" ht="26.25" thickBot="1" x14ac:dyDescent="0.3">
      <c r="A26" s="7" t="s">
        <v>85</v>
      </c>
      <c r="B26" s="5" t="s">
        <v>19</v>
      </c>
      <c r="C26" s="6">
        <v>50</v>
      </c>
      <c r="D26" s="87">
        <v>0.6</v>
      </c>
      <c r="E26" s="37">
        <f t="shared" si="2"/>
        <v>30</v>
      </c>
      <c r="F26" s="6">
        <f>B1</f>
        <v>15</v>
      </c>
      <c r="G26" s="37">
        <f t="shared" si="3"/>
        <v>450</v>
      </c>
    </row>
    <row r="27" spans="1:7" ht="26.25" thickBot="1" x14ac:dyDescent="0.3">
      <c r="A27" s="7" t="s">
        <v>86</v>
      </c>
      <c r="B27" s="5" t="s">
        <v>19</v>
      </c>
      <c r="C27" s="6">
        <v>50</v>
      </c>
      <c r="D27" s="87">
        <v>0.6</v>
      </c>
      <c r="E27" s="37">
        <f t="shared" si="2"/>
        <v>30</v>
      </c>
      <c r="F27" s="6">
        <f>B1</f>
        <v>15</v>
      </c>
      <c r="G27" s="37">
        <f t="shared" si="3"/>
        <v>450</v>
      </c>
    </row>
    <row r="28" spans="1:7" ht="15.75" thickBot="1" x14ac:dyDescent="0.3">
      <c r="A28" s="7" t="s">
        <v>87</v>
      </c>
      <c r="B28" s="5" t="s">
        <v>19</v>
      </c>
      <c r="C28" s="6">
        <v>50</v>
      </c>
      <c r="D28" s="37">
        <v>0.35</v>
      </c>
      <c r="E28" s="37">
        <f t="shared" si="2"/>
        <v>17.5</v>
      </c>
      <c r="F28" s="6">
        <f>B1</f>
        <v>15</v>
      </c>
      <c r="G28" s="37">
        <f t="shared" si="3"/>
        <v>262.5</v>
      </c>
    </row>
    <row r="29" spans="1:7" ht="26.25" thickBot="1" x14ac:dyDescent="0.3">
      <c r="A29" s="7" t="s">
        <v>88</v>
      </c>
      <c r="B29" s="5" t="s">
        <v>15</v>
      </c>
      <c r="C29" s="6">
        <v>70</v>
      </c>
      <c r="D29" s="37">
        <v>0.1</v>
      </c>
      <c r="E29" s="37">
        <f t="shared" si="2"/>
        <v>7</v>
      </c>
      <c r="F29" s="6">
        <f>B1</f>
        <v>15</v>
      </c>
      <c r="G29" s="37">
        <f t="shared" si="3"/>
        <v>105</v>
      </c>
    </row>
    <row r="30" spans="1:7" ht="15.75" thickBot="1" x14ac:dyDescent="0.3">
      <c r="A30" s="7" t="s">
        <v>89</v>
      </c>
      <c r="B30" s="5" t="s">
        <v>15</v>
      </c>
      <c r="C30" s="6">
        <v>2</v>
      </c>
      <c r="D30" s="37">
        <v>0.5</v>
      </c>
      <c r="E30" s="37">
        <f t="shared" si="2"/>
        <v>1</v>
      </c>
      <c r="F30" s="6">
        <f>B1</f>
        <v>15</v>
      </c>
      <c r="G30" s="37">
        <f t="shared" si="3"/>
        <v>15</v>
      </c>
    </row>
    <row r="31" spans="1:7" ht="15.75" thickBot="1" x14ac:dyDescent="0.3">
      <c r="A31" s="7" t="s">
        <v>90</v>
      </c>
      <c r="B31" s="5" t="s">
        <v>15</v>
      </c>
      <c r="C31" s="6">
        <v>2</v>
      </c>
      <c r="D31" s="37">
        <v>0.5</v>
      </c>
      <c r="E31" s="37">
        <f t="shared" si="2"/>
        <v>1</v>
      </c>
      <c r="F31" s="6">
        <f>B1</f>
        <v>15</v>
      </c>
      <c r="G31" s="37">
        <f t="shared" si="3"/>
        <v>15</v>
      </c>
    </row>
    <row r="32" spans="1:7" ht="15.75" thickBot="1" x14ac:dyDescent="0.3">
      <c r="A32" s="7" t="s">
        <v>21</v>
      </c>
      <c r="B32" s="5" t="s">
        <v>15</v>
      </c>
      <c r="C32" s="6">
        <v>1</v>
      </c>
      <c r="D32" s="37">
        <v>3.5</v>
      </c>
      <c r="E32" s="37">
        <f t="shared" si="2"/>
        <v>3.5</v>
      </c>
      <c r="F32" s="6">
        <f>B1</f>
        <v>15</v>
      </c>
      <c r="G32" s="37">
        <f t="shared" si="3"/>
        <v>52.5</v>
      </c>
    </row>
    <row r="33" spans="1:7" ht="15.75" thickBot="1" x14ac:dyDescent="0.3">
      <c r="A33" s="8" t="s">
        <v>22</v>
      </c>
      <c r="B33" s="9"/>
      <c r="C33" s="9"/>
      <c r="D33" s="9"/>
      <c r="E33" s="36">
        <f>SUM(E34:E36)</f>
        <v>3.5999999999999996</v>
      </c>
      <c r="F33" s="9"/>
      <c r="G33" s="36">
        <f>SUM(G34:G36)</f>
        <v>54</v>
      </c>
    </row>
    <row r="34" spans="1:7" ht="15.75" thickBot="1" x14ac:dyDescent="0.3">
      <c r="A34" s="4" t="s">
        <v>23</v>
      </c>
      <c r="B34" s="5" t="s">
        <v>24</v>
      </c>
      <c r="C34" s="6">
        <v>4</v>
      </c>
      <c r="D34" s="37">
        <v>0.25</v>
      </c>
      <c r="E34" s="37">
        <f>C34*D34</f>
        <v>1</v>
      </c>
      <c r="F34" s="6">
        <f>B1</f>
        <v>15</v>
      </c>
      <c r="G34" s="37">
        <f>E34*F34</f>
        <v>15</v>
      </c>
    </row>
    <row r="35" spans="1:7" ht="39" thickBot="1" x14ac:dyDescent="0.3">
      <c r="A35" s="7" t="s">
        <v>49</v>
      </c>
      <c r="B35" s="5" t="s">
        <v>24</v>
      </c>
      <c r="C35" s="6">
        <v>4</v>
      </c>
      <c r="D35" s="37">
        <v>0.35</v>
      </c>
      <c r="E35" s="37">
        <f t="shared" ref="E35:E36" si="4">C35*D35</f>
        <v>1.4</v>
      </c>
      <c r="F35" s="6">
        <f>B1</f>
        <v>15</v>
      </c>
      <c r="G35" s="37">
        <f t="shared" ref="G35:G36" si="5">E35*F35</f>
        <v>21</v>
      </c>
    </row>
    <row r="36" spans="1:7" ht="15.75" thickBot="1" x14ac:dyDescent="0.3">
      <c r="A36" s="4" t="s">
        <v>26</v>
      </c>
      <c r="B36" s="5" t="s">
        <v>24</v>
      </c>
      <c r="C36" s="6">
        <v>4</v>
      </c>
      <c r="D36" s="37">
        <v>0.3</v>
      </c>
      <c r="E36" s="37">
        <f t="shared" si="4"/>
        <v>1.2</v>
      </c>
      <c r="F36" s="6">
        <f>B1</f>
        <v>15</v>
      </c>
      <c r="G36" s="37">
        <f t="shared" si="5"/>
        <v>18</v>
      </c>
    </row>
  </sheetData>
  <mergeCells count="8">
    <mergeCell ref="A3:G3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scale="79" orientation="portrait" horizontalDpi="1200" verticalDpi="1200" r:id="rId1"/>
  <ignoredErrors>
    <ignoredError sqref="F10:F12 E13 F14:F27 G13 F28:F32 E33 G33 F34:F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G26"/>
    </sheetView>
  </sheetViews>
  <sheetFormatPr baseColWidth="10" defaultRowHeight="15" x14ac:dyDescent="0.25"/>
  <cols>
    <col min="1" max="1" width="44.5703125" customWidth="1"/>
  </cols>
  <sheetData>
    <row r="1" spans="1:8" x14ac:dyDescent="0.25">
      <c r="A1" s="80" t="str">
        <f>+'INSTALACIÓN ELÉCTRICA DE LA VIV'!A1</f>
        <v>Instalaciones Individuales APAIKA NENQUEPARE</v>
      </c>
      <c r="B1" s="80">
        <f>'RESUMEN PRESUPUESTO REFENCIAL'!C3</f>
        <v>15</v>
      </c>
    </row>
    <row r="3" spans="1:8" x14ac:dyDescent="0.25">
      <c r="A3" t="s">
        <v>100</v>
      </c>
      <c r="B3">
        <v>1</v>
      </c>
    </row>
    <row r="4" spans="1:8" ht="15.75" thickBot="1" x14ac:dyDescent="0.3">
      <c r="A4" s="118" t="s">
        <v>29</v>
      </c>
      <c r="B4" s="118"/>
      <c r="C4" s="118"/>
      <c r="D4" s="118"/>
      <c r="E4" s="118"/>
      <c r="F4" s="118"/>
      <c r="G4" s="118"/>
    </row>
    <row r="5" spans="1:8" ht="15.75" thickBot="1" x14ac:dyDescent="0.3">
      <c r="A5" s="40" t="s">
        <v>91</v>
      </c>
      <c r="B5" s="41"/>
      <c r="C5" s="41"/>
      <c r="D5" s="40" t="s">
        <v>0</v>
      </c>
      <c r="E5" s="57">
        <f>E10+E13+E19</f>
        <v>1027</v>
      </c>
      <c r="F5" s="40"/>
      <c r="G5" s="57">
        <f>G10+G13+G19</f>
        <v>1027</v>
      </c>
    </row>
    <row r="6" spans="1:8" x14ac:dyDescent="0.25">
      <c r="A6" s="40"/>
      <c r="B6" s="41"/>
      <c r="C6" s="41"/>
      <c r="D6" s="41"/>
      <c r="E6" s="41"/>
      <c r="F6" s="41"/>
      <c r="G6" s="41"/>
    </row>
    <row r="7" spans="1:8" ht="15.75" thickBot="1" x14ac:dyDescent="0.3">
      <c r="A7" s="41"/>
      <c r="B7" s="41"/>
      <c r="C7" s="41"/>
      <c r="D7" s="41"/>
      <c r="E7" s="41"/>
      <c r="F7" s="41"/>
      <c r="G7" s="41"/>
    </row>
    <row r="8" spans="1:8" x14ac:dyDescent="0.25">
      <c r="A8" s="119" t="s">
        <v>1</v>
      </c>
      <c r="B8" s="119" t="s">
        <v>2</v>
      </c>
      <c r="C8" s="119" t="s">
        <v>3</v>
      </c>
      <c r="D8" s="121" t="s">
        <v>30</v>
      </c>
      <c r="E8" s="121" t="s">
        <v>31</v>
      </c>
      <c r="F8" s="121" t="s">
        <v>3</v>
      </c>
      <c r="G8" s="121" t="s">
        <v>28</v>
      </c>
    </row>
    <row r="9" spans="1:8" ht="15.75" thickBot="1" x14ac:dyDescent="0.3">
      <c r="A9" s="120"/>
      <c r="B9" s="120"/>
      <c r="C9" s="120"/>
      <c r="D9" s="122"/>
      <c r="E9" s="122"/>
      <c r="F9" s="122"/>
      <c r="G9" s="122"/>
    </row>
    <row r="10" spans="1:8" ht="15.75" thickBot="1" x14ac:dyDescent="0.3">
      <c r="A10" s="49" t="s">
        <v>5</v>
      </c>
      <c r="B10" s="50"/>
      <c r="C10" s="51"/>
      <c r="D10" s="52"/>
      <c r="E10" s="59">
        <f>SUM(E11:E12)</f>
        <v>400</v>
      </c>
      <c r="F10" s="52"/>
      <c r="G10" s="59">
        <f>SUM(G11:G12)</f>
        <v>400</v>
      </c>
      <c r="H10" s="106">
        <f>+E10/$B$1</f>
        <v>26.666666666666668</v>
      </c>
    </row>
    <row r="11" spans="1:8" ht="15.75" thickBot="1" x14ac:dyDescent="0.3">
      <c r="A11" s="42" t="s">
        <v>41</v>
      </c>
      <c r="B11" s="43" t="s">
        <v>7</v>
      </c>
      <c r="C11" s="44">
        <v>8</v>
      </c>
      <c r="D11" s="58">
        <v>30</v>
      </c>
      <c r="E11" s="58">
        <f>C11*D11</f>
        <v>240</v>
      </c>
      <c r="F11" s="6">
        <f>B3</f>
        <v>1</v>
      </c>
      <c r="G11" s="58">
        <f>E11*F11</f>
        <v>240</v>
      </c>
      <c r="H11" s="106">
        <f>+E11/$B$1</f>
        <v>16</v>
      </c>
    </row>
    <row r="12" spans="1:8" ht="15.75" thickBot="1" x14ac:dyDescent="0.3">
      <c r="A12" s="45" t="s">
        <v>8</v>
      </c>
      <c r="B12" s="46" t="s">
        <v>7</v>
      </c>
      <c r="C12" s="47">
        <v>8</v>
      </c>
      <c r="D12" s="58">
        <v>20</v>
      </c>
      <c r="E12" s="58">
        <f>C12*D12</f>
        <v>160</v>
      </c>
      <c r="F12" s="6">
        <f>B3</f>
        <v>1</v>
      </c>
      <c r="G12" s="58">
        <f>E12*F12</f>
        <v>160</v>
      </c>
      <c r="H12" s="106">
        <f>+E12/$B$1</f>
        <v>10.666666666666666</v>
      </c>
    </row>
    <row r="13" spans="1:8" ht="15.75" thickBot="1" x14ac:dyDescent="0.3">
      <c r="A13" s="49" t="s">
        <v>13</v>
      </c>
      <c r="B13" s="51"/>
      <c r="C13" s="51"/>
      <c r="D13" s="51"/>
      <c r="E13" s="59">
        <f>SUM(E14:E18)</f>
        <v>615</v>
      </c>
      <c r="F13" s="53"/>
      <c r="G13" s="59">
        <f>SUM(G14:G17)</f>
        <v>615</v>
      </c>
      <c r="H13" s="106">
        <f>+E13/$B$1</f>
        <v>41</v>
      </c>
    </row>
    <row r="14" spans="1:8" ht="15.75" thickBot="1" x14ac:dyDescent="0.3">
      <c r="A14" s="48" t="s">
        <v>92</v>
      </c>
      <c r="B14" s="43" t="s">
        <v>15</v>
      </c>
      <c r="C14" s="44">
        <v>15</v>
      </c>
      <c r="D14" s="58">
        <v>15</v>
      </c>
      <c r="E14" s="58">
        <f>C14*D14</f>
        <v>225</v>
      </c>
      <c r="F14" s="44">
        <f>B3</f>
        <v>1</v>
      </c>
      <c r="G14" s="58">
        <f>E14*F14</f>
        <v>225</v>
      </c>
    </row>
    <row r="15" spans="1:8" ht="15.75" thickBot="1" x14ac:dyDescent="0.3">
      <c r="A15" s="48" t="s">
        <v>93</v>
      </c>
      <c r="B15" s="43" t="s">
        <v>15</v>
      </c>
      <c r="C15" s="44">
        <v>5</v>
      </c>
      <c r="D15" s="58">
        <v>15</v>
      </c>
      <c r="E15" s="58">
        <f t="shared" ref="E15:E18" si="0">C15*D15</f>
        <v>75</v>
      </c>
      <c r="F15" s="44">
        <f>B3</f>
        <v>1</v>
      </c>
      <c r="G15" s="58">
        <f t="shared" ref="G15:G18" si="1">E15*F15</f>
        <v>75</v>
      </c>
    </row>
    <row r="16" spans="1:8" ht="15.75" thickBot="1" x14ac:dyDescent="0.3">
      <c r="A16" s="48" t="s">
        <v>94</v>
      </c>
      <c r="B16" s="43" t="s">
        <v>15</v>
      </c>
      <c r="C16" s="44">
        <v>15</v>
      </c>
      <c r="D16" s="58">
        <v>20</v>
      </c>
      <c r="E16" s="58">
        <f t="shared" si="0"/>
        <v>300</v>
      </c>
      <c r="F16" s="44">
        <f>B3</f>
        <v>1</v>
      </c>
      <c r="G16" s="58">
        <f t="shared" si="1"/>
        <v>300</v>
      </c>
    </row>
    <row r="17" spans="1:8" ht="15.75" thickBot="1" x14ac:dyDescent="0.3">
      <c r="A17" s="48" t="s">
        <v>95</v>
      </c>
      <c r="B17" s="43" t="s">
        <v>15</v>
      </c>
      <c r="C17" s="44">
        <v>1</v>
      </c>
      <c r="D17" s="58">
        <v>15</v>
      </c>
      <c r="E17" s="58">
        <f t="shared" si="0"/>
        <v>15</v>
      </c>
      <c r="F17" s="44">
        <f>B3</f>
        <v>1</v>
      </c>
      <c r="G17" s="58">
        <f t="shared" si="1"/>
        <v>15</v>
      </c>
    </row>
    <row r="18" spans="1:8" ht="64.5" hidden="1" thickBot="1" x14ac:dyDescent="0.3">
      <c r="A18" s="48" t="s">
        <v>96</v>
      </c>
      <c r="B18" s="43" t="s">
        <v>15</v>
      </c>
      <c r="C18" s="44">
        <v>0</v>
      </c>
      <c r="D18" s="58">
        <v>100</v>
      </c>
      <c r="E18" s="58">
        <f t="shared" si="0"/>
        <v>0</v>
      </c>
      <c r="F18" s="44">
        <f>B3</f>
        <v>1</v>
      </c>
      <c r="G18" s="58">
        <f t="shared" si="1"/>
        <v>0</v>
      </c>
    </row>
    <row r="19" spans="1:8" ht="15.75" thickBot="1" x14ac:dyDescent="0.3">
      <c r="A19" s="54" t="s">
        <v>22</v>
      </c>
      <c r="B19" s="55"/>
      <c r="C19" s="55"/>
      <c r="D19" s="55"/>
      <c r="E19" s="59">
        <f>SUM(E20:E22)</f>
        <v>12</v>
      </c>
      <c r="F19" s="56"/>
      <c r="G19" s="59">
        <f>SUM(G20:G22)</f>
        <v>12</v>
      </c>
      <c r="H19" s="106">
        <f>+E19/$B$1</f>
        <v>0.8</v>
      </c>
    </row>
    <row r="20" spans="1:8" ht="15.75" thickBot="1" x14ac:dyDescent="0.3">
      <c r="A20" s="42" t="s">
        <v>97</v>
      </c>
      <c r="B20" s="43" t="s">
        <v>24</v>
      </c>
      <c r="C20" s="44">
        <v>8</v>
      </c>
      <c r="D20" s="58">
        <v>0.5</v>
      </c>
      <c r="E20" s="58">
        <f>C20*D20</f>
        <v>4</v>
      </c>
      <c r="F20" s="44">
        <f>B3</f>
        <v>1</v>
      </c>
      <c r="G20" s="58">
        <f>E20*F20</f>
        <v>4</v>
      </c>
    </row>
    <row r="21" spans="1:8" ht="15.75" thickBot="1" x14ac:dyDescent="0.3">
      <c r="A21" s="48" t="s">
        <v>98</v>
      </c>
      <c r="B21" s="43" t="s">
        <v>24</v>
      </c>
      <c r="C21" s="44">
        <v>8</v>
      </c>
      <c r="D21" s="58">
        <v>0.4</v>
      </c>
      <c r="E21" s="58">
        <f t="shared" ref="E21:E22" si="2">C21*D21</f>
        <v>3.2</v>
      </c>
      <c r="F21" s="44">
        <f>B3</f>
        <v>1</v>
      </c>
      <c r="G21" s="58">
        <f t="shared" ref="G21:G22" si="3">E21*F21</f>
        <v>3.2</v>
      </c>
    </row>
    <row r="22" spans="1:8" ht="15.75" thickBot="1" x14ac:dyDescent="0.3">
      <c r="A22" s="48" t="s">
        <v>99</v>
      </c>
      <c r="B22" s="43" t="s">
        <v>24</v>
      </c>
      <c r="C22" s="44">
        <v>8</v>
      </c>
      <c r="D22" s="58">
        <v>0.6</v>
      </c>
      <c r="E22" s="58">
        <f t="shared" si="2"/>
        <v>4.8</v>
      </c>
      <c r="F22" s="44">
        <f>B3</f>
        <v>1</v>
      </c>
      <c r="G22" s="58">
        <f t="shared" si="3"/>
        <v>4.8</v>
      </c>
    </row>
  </sheetData>
  <mergeCells count="8">
    <mergeCell ref="A4:G4"/>
    <mergeCell ref="A8:A9"/>
    <mergeCell ref="B8:B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F11:F12 F20:F22 F13:F19 E13:E19 G13:G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30" sqref="J30"/>
    </sheetView>
  </sheetViews>
  <sheetFormatPr baseColWidth="10" defaultRowHeight="15" x14ac:dyDescent="0.25"/>
  <cols>
    <col min="1" max="1" width="44.5703125" bestFit="1" customWidth="1"/>
    <col min="2" max="2" width="13.28515625" customWidth="1"/>
    <col min="3" max="3" width="12.5703125" customWidth="1"/>
    <col min="6" max="6" width="16.85546875" customWidth="1"/>
  </cols>
  <sheetData>
    <row r="1" spans="1:7" x14ac:dyDescent="0.25">
      <c r="A1" s="80" t="str">
        <f>+CAPACITACIÓN!A1</f>
        <v>Instalaciones Individuales APAIKA NENQUEPARE</v>
      </c>
      <c r="B1" s="80">
        <f>'RESUMEN PRESUPUESTO REFENCIAL'!C3</f>
        <v>15</v>
      </c>
    </row>
    <row r="3" spans="1:7" x14ac:dyDescent="0.25">
      <c r="A3" t="s">
        <v>139</v>
      </c>
      <c r="B3" s="76">
        <f>345*B1</f>
        <v>5175</v>
      </c>
      <c r="C3" t="s">
        <v>108</v>
      </c>
    </row>
    <row r="4" spans="1:7" ht="15.75" thickBot="1" x14ac:dyDescent="0.3">
      <c r="A4" s="118" t="s">
        <v>29</v>
      </c>
      <c r="B4" s="118"/>
      <c r="C4" s="118"/>
      <c r="D4" s="118"/>
      <c r="E4" s="118"/>
      <c r="F4" s="118"/>
      <c r="G4" s="118"/>
    </row>
    <row r="5" spans="1:7" ht="15.75" thickBot="1" x14ac:dyDescent="0.3">
      <c r="A5" s="40" t="s">
        <v>113</v>
      </c>
      <c r="B5" s="41"/>
      <c r="C5" s="41"/>
      <c r="D5" s="40" t="s">
        <v>0</v>
      </c>
      <c r="E5" s="57">
        <f>SUM(D10:D13)</f>
        <v>2846.25</v>
      </c>
      <c r="F5" s="40"/>
      <c r="G5" s="57">
        <f>G14</f>
        <v>2846.25</v>
      </c>
    </row>
    <row r="6" spans="1:7" x14ac:dyDescent="0.25">
      <c r="A6" s="40"/>
      <c r="B6" s="41"/>
      <c r="C6" s="41"/>
      <c r="D6" s="41"/>
      <c r="E6" s="41"/>
      <c r="F6" s="41"/>
      <c r="G6" s="41"/>
    </row>
    <row r="7" spans="1:7" ht="15.75" thickBot="1" x14ac:dyDescent="0.3">
      <c r="A7" s="41"/>
      <c r="B7" s="41"/>
      <c r="C7" s="41"/>
      <c r="D7" s="41"/>
      <c r="E7" s="41"/>
      <c r="F7" s="41"/>
      <c r="G7" s="41"/>
    </row>
    <row r="8" spans="1:7" x14ac:dyDescent="0.25">
      <c r="A8" s="119" t="s">
        <v>101</v>
      </c>
      <c r="B8" s="119" t="s">
        <v>3</v>
      </c>
      <c r="C8" s="121" t="s">
        <v>30</v>
      </c>
      <c r="D8" s="121" t="s">
        <v>31</v>
      </c>
      <c r="E8" s="121" t="s">
        <v>3</v>
      </c>
      <c r="F8" s="121" t="s">
        <v>104</v>
      </c>
      <c r="G8" s="121" t="s">
        <v>28</v>
      </c>
    </row>
    <row r="9" spans="1:7" ht="15.75" thickBot="1" x14ac:dyDescent="0.3">
      <c r="A9" s="120"/>
      <c r="B9" s="120"/>
      <c r="C9" s="122"/>
      <c r="D9" s="122"/>
      <c r="E9" s="122"/>
      <c r="F9" s="122"/>
      <c r="G9" s="122"/>
    </row>
    <row r="10" spans="1:7" ht="24.75" thickBot="1" x14ac:dyDescent="0.3">
      <c r="A10" s="62" t="s">
        <v>102</v>
      </c>
      <c r="B10" s="69">
        <v>1</v>
      </c>
      <c r="C10" s="97">
        <f>B3*0.25</f>
        <v>1293.75</v>
      </c>
      <c r="D10" s="88">
        <f>B10*C10</f>
        <v>1293.75</v>
      </c>
      <c r="E10" s="71">
        <f>B1</f>
        <v>15</v>
      </c>
      <c r="F10" s="71" t="s">
        <v>105</v>
      </c>
      <c r="G10" s="70">
        <f>D10</f>
        <v>1293.75</v>
      </c>
    </row>
    <row r="11" spans="1:7" ht="24.75" thickBot="1" x14ac:dyDescent="0.3">
      <c r="A11" s="63" t="s">
        <v>129</v>
      </c>
      <c r="B11" s="69">
        <v>1</v>
      </c>
      <c r="C11" s="97">
        <f>B3*0.13</f>
        <v>672.75</v>
      </c>
      <c r="D11" s="88">
        <f t="shared" ref="D11:D12" si="0">B11*C11</f>
        <v>672.75</v>
      </c>
      <c r="E11" s="71">
        <f>B1</f>
        <v>15</v>
      </c>
      <c r="F11" s="71" t="s">
        <v>105</v>
      </c>
      <c r="G11" s="70">
        <f t="shared" ref="G11:G13" si="1">D11</f>
        <v>672.75</v>
      </c>
    </row>
    <row r="12" spans="1:7" ht="24.75" thickBot="1" x14ac:dyDescent="0.3">
      <c r="A12" s="68" t="s">
        <v>130</v>
      </c>
      <c r="B12" s="69">
        <v>1</v>
      </c>
      <c r="C12" s="97">
        <f>B3*0.07</f>
        <v>362.25000000000006</v>
      </c>
      <c r="D12" s="88">
        <f t="shared" si="0"/>
        <v>362.25000000000006</v>
      </c>
      <c r="E12" s="71">
        <f>B1</f>
        <v>15</v>
      </c>
      <c r="F12" s="71" t="s">
        <v>105</v>
      </c>
      <c r="G12" s="70">
        <f t="shared" si="1"/>
        <v>362.25000000000006</v>
      </c>
    </row>
    <row r="13" spans="1:7" ht="15.75" thickBot="1" x14ac:dyDescent="0.3">
      <c r="A13" s="68" t="s">
        <v>110</v>
      </c>
      <c r="B13" s="69">
        <v>1</v>
      </c>
      <c r="C13" s="97">
        <f>B3*0.1</f>
        <v>517.5</v>
      </c>
      <c r="D13" s="88">
        <f t="shared" ref="D13" si="2">B13*C13</f>
        <v>517.5</v>
      </c>
      <c r="E13" s="71">
        <f>B1</f>
        <v>15</v>
      </c>
      <c r="F13" s="71" t="s">
        <v>111</v>
      </c>
      <c r="G13" s="70">
        <f t="shared" si="1"/>
        <v>517.5</v>
      </c>
    </row>
    <row r="14" spans="1:7" x14ac:dyDescent="0.25">
      <c r="A14" s="67" t="s">
        <v>103</v>
      </c>
      <c r="B14" s="66"/>
      <c r="C14" s="65"/>
      <c r="D14" s="65"/>
      <c r="E14" s="64"/>
      <c r="F14" s="64"/>
      <c r="G14" s="72">
        <f>SUM(G10:G13)</f>
        <v>2846.25</v>
      </c>
    </row>
    <row r="15" spans="1:7" x14ac:dyDescent="0.25">
      <c r="A15" s="61"/>
      <c r="B15" s="60"/>
      <c r="C15" s="60"/>
      <c r="D15" s="60"/>
    </row>
  </sheetData>
  <mergeCells count="8">
    <mergeCell ref="A4:G4"/>
    <mergeCell ref="F8:F9"/>
    <mergeCell ref="A8:A9"/>
    <mergeCell ref="B8:B9"/>
    <mergeCell ref="C8:C9"/>
    <mergeCell ref="D8:D9"/>
    <mergeCell ref="E8:E9"/>
    <mergeCell ref="G8:G9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D18" sqref="D18"/>
    </sheetView>
  </sheetViews>
  <sheetFormatPr baseColWidth="10" defaultRowHeight="15" x14ac:dyDescent="0.25"/>
  <cols>
    <col min="1" max="1" width="12" customWidth="1"/>
    <col min="2" max="2" width="38" bestFit="1" customWidth="1"/>
    <col min="3" max="3" width="16.7109375" customWidth="1"/>
    <col min="4" max="4" width="16.28515625" customWidth="1"/>
    <col min="6" max="6" width="13.140625" bestFit="1" customWidth="1"/>
  </cols>
  <sheetData>
    <row r="1" spans="1:8" ht="15.75" thickBot="1" x14ac:dyDescent="0.3">
      <c r="A1" s="124" t="s">
        <v>121</v>
      </c>
      <c r="B1" s="125"/>
      <c r="C1" s="126"/>
    </row>
    <row r="2" spans="1:8" ht="15.75" thickBot="1" x14ac:dyDescent="0.3">
      <c r="A2" s="127" t="s">
        <v>72</v>
      </c>
      <c r="B2" s="128"/>
      <c r="C2" s="94">
        <f>'RESUMEN PRESUPUESTO REFENCIAL'!C3</f>
        <v>15</v>
      </c>
      <c r="D2" s="76">
        <f>C2*345</f>
        <v>5175</v>
      </c>
      <c r="E2" t="s">
        <v>108</v>
      </c>
    </row>
    <row r="3" spans="1:8" ht="15.75" thickBot="1" x14ac:dyDescent="0.3">
      <c r="A3" s="127" t="s">
        <v>73</v>
      </c>
      <c r="B3" s="128"/>
      <c r="C3" s="94">
        <v>0</v>
      </c>
    </row>
    <row r="4" spans="1:8" ht="15.75" thickBot="1" x14ac:dyDescent="0.3">
      <c r="A4" s="95"/>
      <c r="B4" s="96"/>
      <c r="C4" s="94"/>
    </row>
    <row r="5" spans="1:8" ht="30.75" thickBot="1" x14ac:dyDescent="0.3">
      <c r="A5" s="15" t="s">
        <v>32</v>
      </c>
      <c r="B5" s="16" t="s">
        <v>33</v>
      </c>
      <c r="C5" s="17" t="s">
        <v>106</v>
      </c>
      <c r="D5" s="17" t="s">
        <v>107</v>
      </c>
    </row>
    <row r="6" spans="1:8" ht="15.75" thickBot="1" x14ac:dyDescent="0.3">
      <c r="A6" s="18">
        <v>1</v>
      </c>
      <c r="B6" s="19" t="s">
        <v>133</v>
      </c>
      <c r="C6" s="24">
        <f>'MONTAJE MÓDULO FOTOVOLTAICO'!G16</f>
        <v>8483.7000000000007</v>
      </c>
      <c r="D6" s="24">
        <f>'MONTAJE MÓDULO FOTOVOLTAICO'!G9+'MONTAJE MÓDULO FOTOVOLTAICO'!G26</f>
        <v>1034.25</v>
      </c>
    </row>
    <row r="7" spans="1:8" ht="15.75" thickBot="1" x14ac:dyDescent="0.3">
      <c r="A7" s="18">
        <v>2</v>
      </c>
      <c r="B7" s="19" t="s">
        <v>34</v>
      </c>
      <c r="C7" s="24">
        <f>'MONTAJE CAJA DE EQUIPOS'!G13</f>
        <v>10776.75</v>
      </c>
      <c r="D7" s="24">
        <f>'MONTAJE CAJA DE EQUIPOS'!G9+'MONTAJE CAJA DE EQUIPOS'!G25</f>
        <v>1542</v>
      </c>
    </row>
    <row r="8" spans="1:8" ht="15.75" thickBot="1" x14ac:dyDescent="0.3">
      <c r="A8" s="18">
        <v>3</v>
      </c>
      <c r="B8" s="19" t="s">
        <v>35</v>
      </c>
      <c r="C8" s="24">
        <f>'MONTAJE BANCO DE BATERÍAS'!G13</f>
        <v>8178</v>
      </c>
      <c r="D8" s="24">
        <f>'MONTAJE BANCO DE BATERÍAS'!G9+'MONTAJE BANCO DE BATERÍAS'!G26</f>
        <v>1707.375</v>
      </c>
    </row>
    <row r="9" spans="1:8" ht="15.75" thickBot="1" x14ac:dyDescent="0.3">
      <c r="A9" s="18">
        <v>4</v>
      </c>
      <c r="B9" s="19" t="s">
        <v>36</v>
      </c>
      <c r="C9" s="24">
        <f>'PUESTA A TIERRA'!G15</f>
        <v>384.45000000000005</v>
      </c>
      <c r="D9" s="24">
        <f>'PUESTA A TIERRA'!G9+'PUESTA A TIERRA'!G18</f>
        <v>1479.9375</v>
      </c>
    </row>
    <row r="10" spans="1:8" ht="15.75" thickBot="1" x14ac:dyDescent="0.3">
      <c r="A10" s="18">
        <v>5</v>
      </c>
      <c r="B10" s="19" t="s">
        <v>37</v>
      </c>
      <c r="C10" s="24">
        <f>'INSTALACIÓN ELÉCTRICA DE LA VIV'!G13</f>
        <v>3918.75</v>
      </c>
      <c r="D10" s="24">
        <f>'INSTALACIÓN ELÉCTRICA DE LA VIV'!G9+'INSTALACIÓN ELÉCTRICA DE LA VIV'!G33</f>
        <v>3954</v>
      </c>
    </row>
    <row r="11" spans="1:8" ht="15.75" thickBot="1" x14ac:dyDescent="0.3">
      <c r="A11" s="18">
        <v>6</v>
      </c>
      <c r="B11" s="19" t="s">
        <v>141</v>
      </c>
      <c r="C11" s="24"/>
      <c r="D11" s="24">
        <f>CAPACITACIÓN!G5</f>
        <v>1027</v>
      </c>
    </row>
    <row r="12" spans="1:8" ht="15.75" thickBot="1" x14ac:dyDescent="0.3">
      <c r="A12" s="18">
        <v>7</v>
      </c>
      <c r="B12" s="19" t="s">
        <v>140</v>
      </c>
      <c r="C12" s="24"/>
      <c r="D12" s="24">
        <f>TRANSPORTE!G14</f>
        <v>2846.25</v>
      </c>
    </row>
    <row r="13" spans="1:8" ht="15.75" thickBot="1" x14ac:dyDescent="0.3">
      <c r="B13" s="74" t="s">
        <v>4</v>
      </c>
      <c r="C13" s="75">
        <f>SUM(C6:C12)</f>
        <v>31741.65</v>
      </c>
      <c r="D13" s="89">
        <f>SUM(D6:D12)</f>
        <v>13590.8125</v>
      </c>
      <c r="E13" s="90">
        <f>SUM(D6:D11)</f>
        <v>10744.5625</v>
      </c>
      <c r="F13" s="91" t="s">
        <v>134</v>
      </c>
      <c r="G13" s="98">
        <f>E13/C16</f>
        <v>0.23701696107949133</v>
      </c>
      <c r="H13" s="73"/>
    </row>
    <row r="14" spans="1:8" ht="15.75" thickBot="1" x14ac:dyDescent="0.3">
      <c r="B14" s="74" t="s">
        <v>109</v>
      </c>
      <c r="C14" s="75">
        <f>C13/D2</f>
        <v>6.1336521739130436</v>
      </c>
      <c r="D14" s="89">
        <f>D13/D2</f>
        <v>2.6262439613526571</v>
      </c>
      <c r="E14" s="90">
        <f>E13/C2</f>
        <v>716.30416666666667</v>
      </c>
      <c r="F14" s="91" t="s">
        <v>135</v>
      </c>
    </row>
    <row r="15" spans="1:8" ht="15.75" thickBot="1" x14ac:dyDescent="0.3">
      <c r="C15" s="79" t="s">
        <v>115</v>
      </c>
      <c r="D15" s="79" t="s">
        <v>116</v>
      </c>
    </row>
    <row r="16" spans="1:8" x14ac:dyDescent="0.25">
      <c r="B16" s="77" t="s">
        <v>136</v>
      </c>
      <c r="C16" s="73">
        <f>C13+D13</f>
        <v>45332.462500000001</v>
      </c>
      <c r="D16" t="s">
        <v>137</v>
      </c>
    </row>
    <row r="18" spans="2:4" x14ac:dyDescent="0.25">
      <c r="B18" s="77" t="s">
        <v>112</v>
      </c>
      <c r="C18" s="92">
        <f>C16/D2</f>
        <v>8.7598961352657003</v>
      </c>
      <c r="D18" s="93" t="s">
        <v>138</v>
      </c>
    </row>
  </sheetData>
  <mergeCells count="3">
    <mergeCell ref="A1:C1"/>
    <mergeCell ref="A2:B2"/>
    <mergeCell ref="A3:B3"/>
  </mergeCells>
  <pageMargins left="0.7" right="0.7" top="0.75" bottom="0.75" header="0.3" footer="0.3"/>
  <pageSetup paperSize="9" scale="5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 PRESUPUESTO REFENCIAL</vt:lpstr>
      <vt:lpstr>MONTAJE MÓDULO FOTOVOLTAICO</vt:lpstr>
      <vt:lpstr>MONTAJE CAJA DE EQUIPOS</vt:lpstr>
      <vt:lpstr>MONTAJE BANCO DE BATERÍAS</vt:lpstr>
      <vt:lpstr>PUESTA A TIERRA</vt:lpstr>
      <vt:lpstr>INSTALACIÓN ELÉCTRICA DE LA VIV</vt:lpstr>
      <vt:lpstr>CAPACITACIÓN</vt:lpstr>
      <vt:lpstr>TRANSPORTE</vt:lpstr>
      <vt:lpstr>USD-W</vt:lpstr>
    </vt:vector>
  </TitlesOfParts>
  <Company>MEER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Alejandro Orellana Arévalo</dc:creator>
  <cp:lastModifiedBy>Vinicio Veintimilla</cp:lastModifiedBy>
  <cp:lastPrinted>2017-06-22T16:54:23Z</cp:lastPrinted>
  <dcterms:created xsi:type="dcterms:W3CDTF">2017-03-09T20:13:26Z</dcterms:created>
  <dcterms:modified xsi:type="dcterms:W3CDTF">2017-07-11T16:19:04Z</dcterms:modified>
</cp:coreProperties>
</file>