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0" windowWidth="19080" windowHeight="11625" tabRatio="964" firstSheet="17" activeTab="21"/>
  </bookViews>
  <sheets>
    <sheet name="RESUMEN PRESUPUESTO REFENCIAL" sheetId="1" r:id="rId1"/>
    <sheet name="MONTAJE MÓDULO FOTOVOLTAICO" sheetId="2" r:id="rId2"/>
    <sheet name="MONTAJE CAJA DE EQUIPOS" sheetId="3" r:id="rId3"/>
    <sheet name="MONTAJE BANCO DE BATERÍAS" sheetId="4" r:id="rId4"/>
    <sheet name="PUESTA A TIERRA" sheetId="5" r:id="rId5"/>
    <sheet name="INSTALACIÓN ELÉCTRICA DE LA VIV" sheetId="6" r:id="rId6"/>
    <sheet name="CAPACITACIÓN" sheetId="7" r:id="rId7"/>
    <sheet name="TRANSPORTE" sheetId="8" r:id="rId8"/>
    <sheet name="USD-W" sheetId="9" r:id="rId9"/>
    <sheet name="MONTAJE MÓDULO PV MICRO-RED" sheetId="10" r:id="rId10"/>
    <sheet name="MONTAJE CAJA MICRO-RED" sheetId="11" r:id="rId11"/>
    <sheet name="MONTAJE BATERÍAS MICRO-RED" sheetId="12" r:id="rId12"/>
    <sheet name="PUESTA A TIERRA MICRO-RED" sheetId="13" r:id="rId13"/>
    <sheet name="INST. ELÉCT. VIVIENDA MICRO-RED" sheetId="14" r:id="rId14"/>
    <sheet name="PARARRAYOS MICRO-RED" sheetId="15" r:id="rId15"/>
    <sheet name="INSTALACIÓN MÓDULO DE POTENCIA" sheetId="16" r:id="rId16"/>
    <sheet name="CONSTRUCCIÓN CASA DE EQUIPOS" sheetId="17" r:id="rId17"/>
    <sheet name="INST ELÉCTRICA CASA DE EQUIPOS" sheetId="18" r:id="rId18"/>
    <sheet name="RED DE DISTRIBUCIÓN" sheetId="19" r:id="rId19"/>
    <sheet name="CAPACITACIÓN USUARIOS MICRO-RED" sheetId="20" r:id="rId20"/>
    <sheet name="CAPACITACIÓN TÉCNICOS CNEL" sheetId="21" r:id="rId21"/>
    <sheet name="TRANSPORTE EQUIPOS MICRO-RED" sheetId="22" r:id="rId22"/>
  </sheets>
  <calcPr calcId="144525"/>
</workbook>
</file>

<file path=xl/calcChain.xml><?xml version="1.0" encoding="utf-8"?>
<calcChain xmlns="http://schemas.openxmlformats.org/spreadsheetml/2006/main">
  <c r="E16" i="17" l="1"/>
  <c r="C22" i="9"/>
  <c r="D22" i="9" s="1"/>
  <c r="F36" i="14"/>
  <c r="F37" i="14"/>
  <c r="F3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15" i="14"/>
  <c r="F12" i="14"/>
  <c r="F13" i="14"/>
  <c r="F11" i="14"/>
  <c r="E15" i="11"/>
  <c r="B1" i="11"/>
  <c r="E17" i="10"/>
  <c r="B1" i="10"/>
  <c r="B1" i="22" l="1"/>
  <c r="B1" i="21"/>
  <c r="B1" i="20"/>
  <c r="F22" i="21"/>
  <c r="E22" i="21"/>
  <c r="F21" i="21"/>
  <c r="E21" i="21"/>
  <c r="G21" i="21" s="1"/>
  <c r="F20" i="21"/>
  <c r="E20" i="21"/>
  <c r="F18" i="21"/>
  <c r="E18" i="21"/>
  <c r="G18" i="21" s="1"/>
  <c r="F17" i="21"/>
  <c r="E17" i="21"/>
  <c r="F16" i="21"/>
  <c r="E16" i="21"/>
  <c r="F15" i="21"/>
  <c r="E15" i="21"/>
  <c r="F14" i="21"/>
  <c r="E14" i="21"/>
  <c r="E13" i="21" s="1"/>
  <c r="F12" i="21"/>
  <c r="E12" i="21"/>
  <c r="F11" i="21"/>
  <c r="E11" i="21"/>
  <c r="F22" i="20"/>
  <c r="E22" i="20"/>
  <c r="F21" i="20"/>
  <c r="E21" i="20"/>
  <c r="F20" i="20"/>
  <c r="E20" i="20"/>
  <c r="F18" i="20"/>
  <c r="E18" i="20"/>
  <c r="F17" i="20"/>
  <c r="E17" i="20"/>
  <c r="F16" i="20"/>
  <c r="E16" i="20"/>
  <c r="G16" i="20" s="1"/>
  <c r="F15" i="20"/>
  <c r="E15" i="20"/>
  <c r="F14" i="20"/>
  <c r="E14" i="20"/>
  <c r="F12" i="20"/>
  <c r="E12" i="20"/>
  <c r="F11" i="20"/>
  <c r="E11" i="20"/>
  <c r="G16" i="19"/>
  <c r="E15" i="19"/>
  <c r="G15" i="19" s="1"/>
  <c r="E16" i="19"/>
  <c r="E17" i="19"/>
  <c r="G17" i="19" s="1"/>
  <c r="E18" i="19"/>
  <c r="G18" i="19" s="1"/>
  <c r="E19" i="19"/>
  <c r="G19" i="19" s="1"/>
  <c r="E20" i="19"/>
  <c r="G20" i="19" s="1"/>
  <c r="E21" i="19"/>
  <c r="G21" i="19" s="1"/>
  <c r="E22" i="19"/>
  <c r="G22" i="19" s="1"/>
  <c r="E23" i="19"/>
  <c r="G23" i="19" s="1"/>
  <c r="E24" i="19"/>
  <c r="G24" i="19" s="1"/>
  <c r="E25" i="19"/>
  <c r="G25" i="19" s="1"/>
  <c r="E26" i="19"/>
  <c r="G26" i="19" s="1"/>
  <c r="E27" i="19"/>
  <c r="G27" i="19" s="1"/>
  <c r="E28" i="19"/>
  <c r="G28" i="19" s="1"/>
  <c r="E29" i="19"/>
  <c r="G29" i="19" s="1"/>
  <c r="E30" i="19"/>
  <c r="G30" i="19" s="1"/>
  <c r="E31" i="19"/>
  <c r="G31" i="19" s="1"/>
  <c r="E32" i="19"/>
  <c r="G32" i="19" s="1"/>
  <c r="E33" i="19"/>
  <c r="G33" i="19" s="1"/>
  <c r="E34" i="19"/>
  <c r="G34" i="19" s="1"/>
  <c r="E35" i="19"/>
  <c r="G35" i="19" s="1"/>
  <c r="E36" i="19"/>
  <c r="G36" i="19" s="1"/>
  <c r="E37" i="19"/>
  <c r="G37" i="19" s="1"/>
  <c r="E38" i="19"/>
  <c r="G38" i="19" s="1"/>
  <c r="E39" i="19"/>
  <c r="G39" i="19" s="1"/>
  <c r="E40" i="19"/>
  <c r="G40" i="19" s="1"/>
  <c r="E41" i="19"/>
  <c r="G41" i="19" s="1"/>
  <c r="E42" i="19"/>
  <c r="G42" i="19" s="1"/>
  <c r="E43" i="19"/>
  <c r="G43" i="19" s="1"/>
  <c r="E44" i="19"/>
  <c r="G44" i="19" s="1"/>
  <c r="E45" i="19"/>
  <c r="G45" i="19" s="1"/>
  <c r="E14" i="19"/>
  <c r="G14" i="19" s="1"/>
  <c r="G17" i="20" l="1"/>
  <c r="E19" i="20"/>
  <c r="G12" i="21"/>
  <c r="G10" i="21" s="1"/>
  <c r="G15" i="21"/>
  <c r="G17" i="21"/>
  <c r="E13" i="20"/>
  <c r="G22" i="20"/>
  <c r="G18" i="20"/>
  <c r="G21" i="20"/>
  <c r="G11" i="21"/>
  <c r="E19" i="21"/>
  <c r="G12" i="20"/>
  <c r="G15" i="20"/>
  <c r="G14" i="21"/>
  <c r="G16" i="21"/>
  <c r="G22" i="21"/>
  <c r="E11" i="22"/>
  <c r="B3" i="22"/>
  <c r="E10" i="21"/>
  <c r="E10" i="20"/>
  <c r="E5" i="20" s="1"/>
  <c r="E13" i="19"/>
  <c r="G13" i="19"/>
  <c r="C35" i="9" s="1"/>
  <c r="E12" i="22"/>
  <c r="E10" i="22"/>
  <c r="E13" i="22"/>
  <c r="G20" i="21"/>
  <c r="G11" i="20"/>
  <c r="G10" i="20" s="1"/>
  <c r="G14" i="20"/>
  <c r="G13" i="20" s="1"/>
  <c r="G20" i="20"/>
  <c r="E49" i="19"/>
  <c r="E48" i="19"/>
  <c r="E47" i="19"/>
  <c r="E12" i="19"/>
  <c r="E11" i="19"/>
  <c r="E10" i="19"/>
  <c r="B1" i="19"/>
  <c r="E36" i="18"/>
  <c r="E35" i="18"/>
  <c r="E34" i="18"/>
  <c r="E32" i="18"/>
  <c r="E31" i="18"/>
  <c r="E30" i="18"/>
  <c r="E29" i="18"/>
  <c r="E28" i="18"/>
  <c r="E27" i="18"/>
  <c r="E26" i="18"/>
  <c r="G26" i="18" s="1"/>
  <c r="E25" i="18"/>
  <c r="E24" i="18"/>
  <c r="E23" i="18"/>
  <c r="E22" i="18"/>
  <c r="E21" i="18"/>
  <c r="G21" i="18" s="1"/>
  <c r="E20" i="18"/>
  <c r="E19" i="18"/>
  <c r="E18" i="18"/>
  <c r="E17" i="18"/>
  <c r="E16" i="18"/>
  <c r="E15" i="18"/>
  <c r="E14" i="18"/>
  <c r="E12" i="18"/>
  <c r="E11" i="18"/>
  <c r="E10" i="18"/>
  <c r="B1" i="18"/>
  <c r="G19" i="21" l="1"/>
  <c r="E5" i="21"/>
  <c r="G19" i="20"/>
  <c r="G13" i="21"/>
  <c r="G5" i="21" s="1"/>
  <c r="E33" i="18"/>
  <c r="E9" i="19"/>
  <c r="E9" i="18"/>
  <c r="C12" i="22"/>
  <c r="D12" i="22" s="1"/>
  <c r="G12" i="22" s="1"/>
  <c r="C11" i="22"/>
  <c r="D11" i="22" s="1"/>
  <c r="G11" i="22" s="1"/>
  <c r="C10" i="22"/>
  <c r="D10" i="22" s="1"/>
  <c r="C13" i="22"/>
  <c r="D13" i="22" s="1"/>
  <c r="G13" i="22" s="1"/>
  <c r="G5" i="20"/>
  <c r="G16" i="18"/>
  <c r="G35" i="18"/>
  <c r="G10" i="18"/>
  <c r="G18" i="18"/>
  <c r="G24" i="18"/>
  <c r="G32" i="18"/>
  <c r="F10" i="19"/>
  <c r="G10" i="19" s="1"/>
  <c r="G49" i="19"/>
  <c r="E46" i="19"/>
  <c r="G48" i="19"/>
  <c r="F12" i="19"/>
  <c r="G12" i="19" s="1"/>
  <c r="G47" i="19"/>
  <c r="F11" i="19"/>
  <c r="G11" i="19" s="1"/>
  <c r="G29" i="18"/>
  <c r="E13" i="18"/>
  <c r="G19" i="18"/>
  <c r="G27" i="18"/>
  <c r="G11" i="18"/>
  <c r="G14" i="18"/>
  <c r="G22" i="18"/>
  <c r="G30" i="18"/>
  <c r="G17" i="18"/>
  <c r="G25" i="18"/>
  <c r="G36" i="18"/>
  <c r="G20" i="18"/>
  <c r="G28" i="18"/>
  <c r="G12" i="18"/>
  <c r="G15" i="18"/>
  <c r="G23" i="18"/>
  <c r="G31" i="18"/>
  <c r="G34" i="18"/>
  <c r="C33" i="1" l="1"/>
  <c r="D37" i="9"/>
  <c r="E4" i="18"/>
  <c r="C32" i="1"/>
  <c r="D36" i="9"/>
  <c r="G10" i="22"/>
  <c r="G14" i="22" s="1"/>
  <c r="G5" i="22" s="1"/>
  <c r="E5" i="22"/>
  <c r="E4" i="19"/>
  <c r="G46" i="19"/>
  <c r="G9" i="19"/>
  <c r="G13" i="18"/>
  <c r="C34" i="9" s="1"/>
  <c r="G33" i="18"/>
  <c r="G9" i="18"/>
  <c r="D35" i="9" l="1"/>
  <c r="D34" i="9"/>
  <c r="C34" i="1"/>
  <c r="D38" i="9"/>
  <c r="G4" i="19"/>
  <c r="C31" i="1" s="1"/>
  <c r="G4" i="18"/>
  <c r="C30" i="1" s="1"/>
  <c r="E21" i="17" l="1"/>
  <c r="E20" i="17"/>
  <c r="E19" i="17"/>
  <c r="E18" i="17"/>
  <c r="E17" i="17" s="1"/>
  <c r="E14" i="17"/>
  <c r="E13" i="17"/>
  <c r="E12" i="17"/>
  <c r="E11" i="17"/>
  <c r="E10" i="17"/>
  <c r="B1" i="17"/>
  <c r="E21" i="16"/>
  <c r="E20" i="16"/>
  <c r="E19" i="16"/>
  <c r="E18" i="16"/>
  <c r="E16" i="16"/>
  <c r="E15" i="16" s="1"/>
  <c r="E14" i="16"/>
  <c r="E13" i="16"/>
  <c r="E12" i="16"/>
  <c r="E11" i="16"/>
  <c r="E10" i="16"/>
  <c r="B1" i="16"/>
  <c r="F10" i="16" s="1"/>
  <c r="B1" i="15"/>
  <c r="E21" i="15"/>
  <c r="E20" i="15"/>
  <c r="E19" i="15"/>
  <c r="E18" i="15"/>
  <c r="E16" i="15"/>
  <c r="E15" i="15" s="1"/>
  <c r="E14" i="15"/>
  <c r="E13" i="15"/>
  <c r="E12" i="15"/>
  <c r="E11" i="15"/>
  <c r="E10" i="15"/>
  <c r="B1" i="14"/>
  <c r="E37" i="14"/>
  <c r="E36" i="14"/>
  <c r="E35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3" i="14"/>
  <c r="E12" i="14"/>
  <c r="E11" i="14"/>
  <c r="B1" i="13"/>
  <c r="E22" i="13"/>
  <c r="E21" i="13"/>
  <c r="E20" i="13"/>
  <c r="E19" i="13"/>
  <c r="E17" i="13"/>
  <c r="E16" i="13"/>
  <c r="E14" i="13"/>
  <c r="E13" i="13"/>
  <c r="E12" i="13"/>
  <c r="E11" i="13"/>
  <c r="E10" i="13"/>
  <c r="B1" i="12"/>
  <c r="F25" i="12" s="1"/>
  <c r="E26" i="12"/>
  <c r="E25" i="12"/>
  <c r="E24" i="12"/>
  <c r="E22" i="12"/>
  <c r="E21" i="12"/>
  <c r="E20" i="12"/>
  <c r="E19" i="12"/>
  <c r="E18" i="12"/>
  <c r="E17" i="12"/>
  <c r="E16" i="12"/>
  <c r="E15" i="12"/>
  <c r="E14" i="12"/>
  <c r="E12" i="12"/>
  <c r="E11" i="12"/>
  <c r="E10" i="12"/>
  <c r="E24" i="11"/>
  <c r="E23" i="11"/>
  <c r="E22" i="11"/>
  <c r="E21" i="11"/>
  <c r="E19" i="11"/>
  <c r="E18" i="11"/>
  <c r="E17" i="11"/>
  <c r="E16" i="11"/>
  <c r="E14" i="11"/>
  <c r="E12" i="11"/>
  <c r="E11" i="11"/>
  <c r="E10" i="11"/>
  <c r="G27" i="10"/>
  <c r="E28" i="10"/>
  <c r="E27" i="10"/>
  <c r="E26" i="10"/>
  <c r="G26" i="10" s="1"/>
  <c r="F23" i="10"/>
  <c r="F22" i="10"/>
  <c r="E23" i="10"/>
  <c r="E22" i="10"/>
  <c r="E34" i="10"/>
  <c r="E33" i="10"/>
  <c r="E32" i="10"/>
  <c r="E31" i="10"/>
  <c r="E29" i="10"/>
  <c r="E25" i="10"/>
  <c r="E24" i="10"/>
  <c r="E21" i="10"/>
  <c r="E20" i="10"/>
  <c r="E19" i="10"/>
  <c r="E18" i="10"/>
  <c r="E15" i="10"/>
  <c r="E14" i="10"/>
  <c r="E13" i="10"/>
  <c r="E12" i="10"/>
  <c r="E11" i="10"/>
  <c r="E10" i="10"/>
  <c r="F31" i="10"/>
  <c r="E20" i="11" l="1"/>
  <c r="G18" i="15"/>
  <c r="E15" i="13"/>
  <c r="E10" i="14"/>
  <c r="E17" i="16"/>
  <c r="E9" i="16"/>
  <c r="E17" i="15"/>
  <c r="E34" i="14"/>
  <c r="E18" i="13"/>
  <c r="E9" i="12"/>
  <c r="E15" i="17"/>
  <c r="G16" i="17"/>
  <c r="G15" i="17" s="1"/>
  <c r="C33" i="9" s="1"/>
  <c r="G10" i="17"/>
  <c r="E9" i="17"/>
  <c r="G28" i="10"/>
  <c r="G11" i="14"/>
  <c r="G19" i="14"/>
  <c r="G25" i="14"/>
  <c r="G32" i="14"/>
  <c r="G13" i="14"/>
  <c r="G35" i="14"/>
  <c r="G22" i="14"/>
  <c r="G17" i="14"/>
  <c r="G19" i="17"/>
  <c r="F19" i="16"/>
  <c r="G19" i="16" s="1"/>
  <c r="F10" i="12"/>
  <c r="G10" i="12" s="1"/>
  <c r="F13" i="16"/>
  <c r="G13" i="16" s="1"/>
  <c r="G29" i="14"/>
  <c r="G16" i="14"/>
  <c r="G27" i="14"/>
  <c r="G33" i="14"/>
  <c r="F16" i="16"/>
  <c r="G16" i="16" s="1"/>
  <c r="G15" i="16" s="1"/>
  <c r="C32" i="9" s="1"/>
  <c r="G24" i="14"/>
  <c r="G13" i="17"/>
  <c r="G11" i="17"/>
  <c r="G14" i="17"/>
  <c r="G20" i="17"/>
  <c r="G12" i="17"/>
  <c r="G18" i="17"/>
  <c r="G21" i="17"/>
  <c r="E4" i="16"/>
  <c r="G10" i="16"/>
  <c r="F11" i="16"/>
  <c r="G11" i="16" s="1"/>
  <c r="F14" i="16"/>
  <c r="G14" i="16" s="1"/>
  <c r="F20" i="16"/>
  <c r="G20" i="16" s="1"/>
  <c r="F12" i="16"/>
  <c r="G12" i="16" s="1"/>
  <c r="F18" i="16"/>
  <c r="G18" i="16" s="1"/>
  <c r="F21" i="16"/>
  <c r="G21" i="16" s="1"/>
  <c r="G21" i="15"/>
  <c r="G14" i="15"/>
  <c r="G19" i="15"/>
  <c r="G11" i="15"/>
  <c r="E9" i="15"/>
  <c r="G12" i="15"/>
  <c r="G20" i="15"/>
  <c r="G10" i="15"/>
  <c r="G13" i="15"/>
  <c r="G16" i="15"/>
  <c r="G30" i="14"/>
  <c r="G20" i="14"/>
  <c r="G28" i="14"/>
  <c r="G36" i="14"/>
  <c r="G12" i="14"/>
  <c r="G15" i="14"/>
  <c r="G14" i="14" s="1"/>
  <c r="G23" i="14"/>
  <c r="G31" i="14"/>
  <c r="E14" i="14"/>
  <c r="G18" i="14"/>
  <c r="G26" i="14"/>
  <c r="G37" i="14"/>
  <c r="G21" i="14"/>
  <c r="G21" i="13"/>
  <c r="G16" i="13"/>
  <c r="G22" i="13"/>
  <c r="G10" i="13"/>
  <c r="G13" i="13"/>
  <c r="G11" i="13"/>
  <c r="G14" i="13"/>
  <c r="G17" i="13"/>
  <c r="G20" i="13"/>
  <c r="E9" i="13"/>
  <c r="G12" i="13"/>
  <c r="G19" i="13"/>
  <c r="E23" i="12"/>
  <c r="G25" i="12"/>
  <c r="E13" i="12"/>
  <c r="F12" i="12"/>
  <c r="G12" i="12" s="1"/>
  <c r="F22" i="12"/>
  <c r="G22" i="12" s="1"/>
  <c r="G17" i="12"/>
  <c r="F15" i="12"/>
  <c r="G15" i="12" s="1"/>
  <c r="F19" i="12"/>
  <c r="G19" i="12" s="1"/>
  <c r="F21" i="12"/>
  <c r="G21" i="12" s="1"/>
  <c r="F26" i="12"/>
  <c r="G26" i="12" s="1"/>
  <c r="F20" i="12"/>
  <c r="G20" i="12" s="1"/>
  <c r="F16" i="12"/>
  <c r="G16" i="12" s="1"/>
  <c r="F24" i="12"/>
  <c r="G24" i="12" s="1"/>
  <c r="G18" i="12"/>
  <c r="F11" i="12"/>
  <c r="G11" i="12" s="1"/>
  <c r="F14" i="12"/>
  <c r="G14" i="12" s="1"/>
  <c r="E9" i="11"/>
  <c r="E13" i="11"/>
  <c r="G19" i="11"/>
  <c r="G11" i="11"/>
  <c r="G14" i="11"/>
  <c r="G17" i="11"/>
  <c r="G23" i="11"/>
  <c r="G12" i="11"/>
  <c r="G15" i="11"/>
  <c r="G21" i="11"/>
  <c r="G16" i="11"/>
  <c r="G22" i="11"/>
  <c r="G18" i="11"/>
  <c r="G24" i="11"/>
  <c r="G10" i="11"/>
  <c r="G23" i="10"/>
  <c r="G31" i="10"/>
  <c r="G22" i="10"/>
  <c r="E16" i="10"/>
  <c r="F19" i="10"/>
  <c r="G19" i="10" s="1"/>
  <c r="F34" i="10"/>
  <c r="G34" i="10" s="1"/>
  <c r="F11" i="10"/>
  <c r="G11" i="10" s="1"/>
  <c r="F14" i="10"/>
  <c r="G14" i="10" s="1"/>
  <c r="F17" i="10"/>
  <c r="G17" i="10" s="1"/>
  <c r="F29" i="10"/>
  <c r="G29" i="10" s="1"/>
  <c r="F32" i="10"/>
  <c r="G32" i="10" s="1"/>
  <c r="E9" i="10"/>
  <c r="F20" i="10"/>
  <c r="G20" i="10" s="1"/>
  <c r="F12" i="10"/>
  <c r="G12" i="10" s="1"/>
  <c r="F24" i="10"/>
  <c r="G24" i="10" s="1"/>
  <c r="E30" i="10"/>
  <c r="F15" i="10"/>
  <c r="G15" i="10" s="1"/>
  <c r="F18" i="10"/>
  <c r="G18" i="10" s="1"/>
  <c r="F33" i="10"/>
  <c r="G33" i="10" s="1"/>
  <c r="F10" i="10"/>
  <c r="G10" i="10" s="1"/>
  <c r="F21" i="10"/>
  <c r="G21" i="10" s="1"/>
  <c r="F13" i="10"/>
  <c r="G13" i="10" s="1"/>
  <c r="F25" i="10"/>
  <c r="G25" i="10" s="1"/>
  <c r="E4" i="13" l="1"/>
  <c r="E4" i="17"/>
  <c r="E4" i="15"/>
  <c r="E5" i="14"/>
  <c r="E4" i="12"/>
  <c r="G34" i="14"/>
  <c r="G17" i="17"/>
  <c r="G9" i="17"/>
  <c r="G9" i="16"/>
  <c r="G17" i="16"/>
  <c r="G17" i="15"/>
  <c r="G9" i="15"/>
  <c r="G15" i="15"/>
  <c r="C31" i="9" s="1"/>
  <c r="C30" i="9"/>
  <c r="G10" i="14"/>
  <c r="G9" i="13"/>
  <c r="G18" i="13"/>
  <c r="G15" i="13"/>
  <c r="C29" i="9" s="1"/>
  <c r="G9" i="12"/>
  <c r="G23" i="12"/>
  <c r="G13" i="12"/>
  <c r="C28" i="9" s="1"/>
  <c r="E4" i="11"/>
  <c r="G13" i="11"/>
  <c r="C27" i="9" s="1"/>
  <c r="G9" i="11"/>
  <c r="G20" i="11"/>
  <c r="G30" i="10"/>
  <c r="G16" i="10"/>
  <c r="C26" i="9" s="1"/>
  <c r="G9" i="10"/>
  <c r="E4" i="10"/>
  <c r="D30" i="9" l="1"/>
  <c r="D31" i="9"/>
  <c r="D29" i="9"/>
  <c r="D27" i="9"/>
  <c r="D32" i="9"/>
  <c r="G4" i="17"/>
  <c r="C29" i="1" s="1"/>
  <c r="D33" i="9"/>
  <c r="D26" i="9"/>
  <c r="C39" i="9"/>
  <c r="D28" i="9"/>
  <c r="G4" i="16"/>
  <c r="C28" i="1" s="1"/>
  <c r="G4" i="15"/>
  <c r="C27" i="1" s="1"/>
  <c r="G5" i="14"/>
  <c r="C26" i="1" s="1"/>
  <c r="G4" i="13"/>
  <c r="C25" i="1" s="1"/>
  <c r="G4" i="12"/>
  <c r="C24" i="1" s="1"/>
  <c r="G4" i="11"/>
  <c r="C23" i="1" s="1"/>
  <c r="G4" i="10"/>
  <c r="C22" i="1" s="1"/>
  <c r="E39" i="9" l="1"/>
  <c r="E40" i="9" s="1"/>
  <c r="D39" i="9"/>
  <c r="C42" i="9" s="1"/>
  <c r="C35" i="1"/>
  <c r="C40" i="1" s="1"/>
  <c r="E24" i="3"/>
  <c r="E23" i="3"/>
  <c r="E22" i="3"/>
  <c r="E21" i="3"/>
  <c r="E20" i="3"/>
  <c r="E19" i="3"/>
  <c r="E18" i="3"/>
  <c r="E16" i="3"/>
  <c r="E15" i="3"/>
  <c r="E14" i="3"/>
  <c r="B1" i="2"/>
  <c r="F22" i="2" s="1"/>
  <c r="E23" i="2"/>
  <c r="E22" i="2"/>
  <c r="E21" i="2"/>
  <c r="E20" i="2"/>
  <c r="E17" i="2"/>
  <c r="G39" i="9" l="1"/>
  <c r="H35" i="9"/>
  <c r="H36" i="9" s="1"/>
  <c r="D40" i="9"/>
  <c r="C40" i="9"/>
  <c r="C44" i="9"/>
  <c r="F23" i="2"/>
  <c r="G23" i="2" s="1"/>
  <c r="F17" i="2"/>
  <c r="G17" i="2" s="1"/>
  <c r="F20" i="2"/>
  <c r="G20" i="2" s="1"/>
  <c r="F21" i="2"/>
  <c r="G21" i="2" s="1"/>
  <c r="G22" i="2"/>
  <c r="C2" i="9"/>
  <c r="D2" i="9" s="1"/>
  <c r="B1" i="8" l="1"/>
  <c r="F22" i="7"/>
  <c r="F21" i="7"/>
  <c r="F20" i="7"/>
  <c r="F18" i="7"/>
  <c r="F17" i="7"/>
  <c r="F16" i="7"/>
  <c r="F15" i="7"/>
  <c r="F14" i="7"/>
  <c r="F12" i="7"/>
  <c r="F11" i="7"/>
  <c r="E21" i="7"/>
  <c r="E22" i="7"/>
  <c r="G22" i="7" s="1"/>
  <c r="E20" i="7"/>
  <c r="E15" i="7"/>
  <c r="E16" i="7"/>
  <c r="E17" i="7"/>
  <c r="G17" i="7" s="1"/>
  <c r="E18" i="7"/>
  <c r="G18" i="7" s="1"/>
  <c r="E14" i="7"/>
  <c r="G14" i="7" s="1"/>
  <c r="E12" i="7"/>
  <c r="E11" i="7"/>
  <c r="B1" i="7"/>
  <c r="B1" i="6"/>
  <c r="F36" i="6" s="1"/>
  <c r="E35" i="6"/>
  <c r="E36" i="6"/>
  <c r="E3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14" i="6"/>
  <c r="E11" i="6"/>
  <c r="E12" i="6"/>
  <c r="E10" i="6"/>
  <c r="B1" i="5"/>
  <c r="F21" i="5" s="1"/>
  <c r="B1" i="4"/>
  <c r="F23" i="4" s="1"/>
  <c r="B1" i="3"/>
  <c r="F27" i="3" s="1"/>
  <c r="F27" i="2"/>
  <c r="E20" i="5"/>
  <c r="E21" i="5"/>
  <c r="E22" i="5"/>
  <c r="E19" i="5"/>
  <c r="E17" i="5"/>
  <c r="E16" i="5"/>
  <c r="E11" i="5"/>
  <c r="E12" i="5"/>
  <c r="E13" i="5"/>
  <c r="E14" i="5"/>
  <c r="E10" i="5"/>
  <c r="E28" i="4"/>
  <c r="E29" i="4"/>
  <c r="E27" i="4"/>
  <c r="E15" i="4"/>
  <c r="E16" i="4"/>
  <c r="E17" i="4"/>
  <c r="E18" i="4"/>
  <c r="E19" i="4"/>
  <c r="E20" i="4"/>
  <c r="E21" i="4"/>
  <c r="E22" i="4"/>
  <c r="E23" i="4"/>
  <c r="E24" i="4"/>
  <c r="E25" i="4"/>
  <c r="E14" i="4"/>
  <c r="E11" i="4"/>
  <c r="E12" i="4"/>
  <c r="E10" i="4"/>
  <c r="E27" i="3"/>
  <c r="E28" i="3"/>
  <c r="E29" i="3"/>
  <c r="E26" i="3"/>
  <c r="E17" i="3"/>
  <c r="E13" i="3" s="1"/>
  <c r="E8" i="1" s="1"/>
  <c r="E11" i="3"/>
  <c r="E12" i="3"/>
  <c r="E10" i="3"/>
  <c r="F12" i="2"/>
  <c r="F11" i="2"/>
  <c r="E18" i="2"/>
  <c r="E19" i="2"/>
  <c r="E24" i="2"/>
  <c r="E25" i="2"/>
  <c r="E27" i="2"/>
  <c r="E28" i="2"/>
  <c r="E29" i="2"/>
  <c r="E30" i="2"/>
  <c r="E11" i="2"/>
  <c r="E12" i="2"/>
  <c r="E13" i="2"/>
  <c r="E14" i="2"/>
  <c r="E15" i="2"/>
  <c r="E10" i="2"/>
  <c r="E15" i="5" l="1"/>
  <c r="E10" i="1" s="1"/>
  <c r="G20" i="7"/>
  <c r="G19" i="7" s="1"/>
  <c r="G15" i="7"/>
  <c r="E16" i="2"/>
  <c r="E7" i="1" s="1"/>
  <c r="E18" i="5"/>
  <c r="F10" i="1" s="1"/>
  <c r="G21" i="5"/>
  <c r="H11" i="7"/>
  <c r="H12" i="7"/>
  <c r="H19" i="7"/>
  <c r="F12" i="1" s="1"/>
  <c r="F14" i="1" s="1"/>
  <c r="E26" i="2"/>
  <c r="F7" i="1" s="1"/>
  <c r="G27" i="3"/>
  <c r="G11" i="7"/>
  <c r="E26" i="4"/>
  <c r="F9" i="1" s="1"/>
  <c r="G16" i="7"/>
  <c r="G21" i="7"/>
  <c r="E33" i="6"/>
  <c r="F11" i="1" s="1"/>
  <c r="E11" i="8"/>
  <c r="B3" i="8"/>
  <c r="E19" i="7"/>
  <c r="F16" i="6"/>
  <c r="G16" i="6" s="1"/>
  <c r="F17" i="6"/>
  <c r="G17" i="6" s="1"/>
  <c r="F20" i="6"/>
  <c r="G20" i="6" s="1"/>
  <c r="F24" i="6"/>
  <c r="G24" i="6" s="1"/>
  <c r="F25" i="6"/>
  <c r="G25" i="6" s="1"/>
  <c r="F30" i="6"/>
  <c r="G30" i="6" s="1"/>
  <c r="E12" i="8"/>
  <c r="F15" i="6"/>
  <c r="G15" i="6" s="1"/>
  <c r="F25" i="4"/>
  <c r="G25" i="4" s="1"/>
  <c r="F27" i="4"/>
  <c r="G27" i="4" s="1"/>
  <c r="F28" i="6"/>
  <c r="G28" i="6" s="1"/>
  <c r="F14" i="6"/>
  <c r="G14" i="6" s="1"/>
  <c r="F29" i="6"/>
  <c r="G29" i="6" s="1"/>
  <c r="F10" i="4"/>
  <c r="G10" i="4" s="1"/>
  <c r="F19" i="4"/>
  <c r="G19" i="4" s="1"/>
  <c r="F12" i="5"/>
  <c r="G12" i="5" s="1"/>
  <c r="F21" i="6"/>
  <c r="G21" i="6" s="1"/>
  <c r="F31" i="6"/>
  <c r="G31" i="6" s="1"/>
  <c r="F11" i="4"/>
  <c r="G11" i="4" s="1"/>
  <c r="F20" i="4"/>
  <c r="G20" i="4" s="1"/>
  <c r="F13" i="5"/>
  <c r="G13" i="5" s="1"/>
  <c r="F11" i="6"/>
  <c r="G11" i="6" s="1"/>
  <c r="F22" i="6"/>
  <c r="G22" i="6" s="1"/>
  <c r="F32" i="6"/>
  <c r="G32" i="6" s="1"/>
  <c r="F18" i="3"/>
  <c r="G18" i="3" s="1"/>
  <c r="F21" i="3"/>
  <c r="G21" i="3" s="1"/>
  <c r="F16" i="3"/>
  <c r="G16" i="3" s="1"/>
  <c r="F23" i="3"/>
  <c r="G23" i="3" s="1"/>
  <c r="F22" i="3"/>
  <c r="G22" i="3" s="1"/>
  <c r="F20" i="3"/>
  <c r="G20" i="3" s="1"/>
  <c r="F19" i="3"/>
  <c r="G19" i="3" s="1"/>
  <c r="F24" i="3"/>
  <c r="G24" i="3" s="1"/>
  <c r="F15" i="3"/>
  <c r="G15" i="3" s="1"/>
  <c r="F17" i="3"/>
  <c r="G17" i="3" s="1"/>
  <c r="F24" i="4"/>
  <c r="G24" i="4" s="1"/>
  <c r="F22" i="5"/>
  <c r="G22" i="5" s="1"/>
  <c r="F12" i="6"/>
  <c r="G12" i="6" s="1"/>
  <c r="F23" i="6"/>
  <c r="G23" i="6" s="1"/>
  <c r="F34" i="6"/>
  <c r="G34" i="6" s="1"/>
  <c r="E25" i="3"/>
  <c r="F8" i="1" s="1"/>
  <c r="G8" i="1" s="1"/>
  <c r="F29" i="3"/>
  <c r="G29" i="3" s="1"/>
  <c r="F14" i="3"/>
  <c r="G14" i="3" s="1"/>
  <c r="F11" i="3"/>
  <c r="G11" i="3" s="1"/>
  <c r="F12" i="3"/>
  <c r="G12" i="3" s="1"/>
  <c r="F14" i="5"/>
  <c r="G14" i="5" s="1"/>
  <c r="G36" i="6"/>
  <c r="F16" i="4"/>
  <c r="G16" i="4" s="1"/>
  <c r="F28" i="4"/>
  <c r="G28" i="4" s="1"/>
  <c r="F16" i="5"/>
  <c r="G16" i="5" s="1"/>
  <c r="F17" i="4"/>
  <c r="G17" i="4" s="1"/>
  <c r="F29" i="4"/>
  <c r="G29" i="4" s="1"/>
  <c r="F17" i="5"/>
  <c r="G17" i="5" s="1"/>
  <c r="F18" i="6"/>
  <c r="G18" i="6" s="1"/>
  <c r="F26" i="6"/>
  <c r="G26" i="6" s="1"/>
  <c r="F35" i="6"/>
  <c r="G35" i="6" s="1"/>
  <c r="F26" i="3"/>
  <c r="G26" i="3" s="1"/>
  <c r="F18" i="4"/>
  <c r="G18" i="4" s="1"/>
  <c r="F19" i="5"/>
  <c r="G19" i="5" s="1"/>
  <c r="F10" i="6"/>
  <c r="G10" i="6" s="1"/>
  <c r="F19" i="6"/>
  <c r="G19" i="6" s="1"/>
  <c r="F27" i="6"/>
  <c r="G27" i="6" s="1"/>
  <c r="E13" i="8"/>
  <c r="F13" i="2"/>
  <c r="G13" i="2" s="1"/>
  <c r="F24" i="2"/>
  <c r="G24" i="2" s="1"/>
  <c r="F14" i="2"/>
  <c r="G14" i="2" s="1"/>
  <c r="F25" i="2"/>
  <c r="G25" i="2" s="1"/>
  <c r="F15" i="2"/>
  <c r="G15" i="2" s="1"/>
  <c r="F28" i="2"/>
  <c r="G28" i="2" s="1"/>
  <c r="F19" i="2"/>
  <c r="G19" i="2" s="1"/>
  <c r="F29" i="2"/>
  <c r="G29" i="2" s="1"/>
  <c r="F30" i="2"/>
  <c r="G30" i="2" s="1"/>
  <c r="F10" i="2"/>
  <c r="G10" i="2" s="1"/>
  <c r="E10" i="7"/>
  <c r="H10" i="7" s="1"/>
  <c r="D12" i="1" s="1"/>
  <c r="E10" i="8"/>
  <c r="E13" i="6"/>
  <c r="E11" i="1" s="1"/>
  <c r="E13" i="4"/>
  <c r="E9" i="1" s="1"/>
  <c r="E9" i="5"/>
  <c r="E9" i="4"/>
  <c r="D9" i="1" s="1"/>
  <c r="E9" i="3"/>
  <c r="D8" i="1" s="1"/>
  <c r="E9" i="2"/>
  <c r="D7" i="1" s="1"/>
  <c r="E13" i="7"/>
  <c r="H13" i="7" s="1"/>
  <c r="E12" i="1" s="1"/>
  <c r="G12" i="7"/>
  <c r="G12" i="2"/>
  <c r="E9" i="6"/>
  <c r="D11" i="1" s="1"/>
  <c r="F10" i="5"/>
  <c r="G10" i="5" s="1"/>
  <c r="F20" i="5"/>
  <c r="G20" i="5" s="1"/>
  <c r="F11" i="5"/>
  <c r="G11" i="5" s="1"/>
  <c r="F12" i="4"/>
  <c r="G12" i="4" s="1"/>
  <c r="F21" i="4"/>
  <c r="G21" i="4" s="1"/>
  <c r="F14" i="4"/>
  <c r="G14" i="4" s="1"/>
  <c r="F22" i="4"/>
  <c r="G22" i="4" s="1"/>
  <c r="G23" i="4"/>
  <c r="F15" i="4"/>
  <c r="G15" i="4" s="1"/>
  <c r="F28" i="3"/>
  <c r="G28" i="3" s="1"/>
  <c r="F10" i="3"/>
  <c r="G10" i="3" s="1"/>
  <c r="G27" i="2"/>
  <c r="G11" i="2"/>
  <c r="F18" i="2"/>
  <c r="G18" i="2" s="1"/>
  <c r="G9" i="1" l="1"/>
  <c r="G11" i="1"/>
  <c r="G10" i="1"/>
  <c r="E4" i="5"/>
  <c r="D10" i="1"/>
  <c r="D14" i="1" s="1"/>
  <c r="G13" i="7"/>
  <c r="G7" i="1"/>
  <c r="G12" i="1"/>
  <c r="E14" i="1"/>
  <c r="E4" i="3"/>
  <c r="G10" i="7"/>
  <c r="G5" i="7" s="1"/>
  <c r="D11" i="9" s="1"/>
  <c r="C10" i="8"/>
  <c r="D10" i="8" s="1"/>
  <c r="C13" i="8"/>
  <c r="D13" i="8" s="1"/>
  <c r="G13" i="8" s="1"/>
  <c r="C12" i="8"/>
  <c r="D12" i="8" s="1"/>
  <c r="G12" i="8" s="1"/>
  <c r="C11" i="8"/>
  <c r="D11" i="8" s="1"/>
  <c r="G11" i="8" s="1"/>
  <c r="E4" i="6"/>
  <c r="G15" i="5"/>
  <c r="C9" i="9" s="1"/>
  <c r="G9" i="6"/>
  <c r="G16" i="2"/>
  <c r="C6" i="9" s="1"/>
  <c r="G13" i="3"/>
  <c r="C7" i="9" s="1"/>
  <c r="G26" i="4"/>
  <c r="G33" i="6"/>
  <c r="G9" i="3"/>
  <c r="G18" i="5"/>
  <c r="G13" i="6"/>
  <c r="C10" i="9" s="1"/>
  <c r="G9" i="5"/>
  <c r="G26" i="2"/>
  <c r="E4" i="4"/>
  <c r="E4" i="2"/>
  <c r="E5" i="7"/>
  <c r="G9" i="4"/>
  <c r="G25" i="3"/>
  <c r="G9" i="2"/>
  <c r="G13" i="4"/>
  <c r="C8" i="9" s="1"/>
  <c r="D8" i="9" l="1"/>
  <c r="D6" i="9"/>
  <c r="D7" i="9"/>
  <c r="D9" i="9"/>
  <c r="D10" i="9"/>
  <c r="G10" i="8"/>
  <c r="G14" i="8" s="1"/>
  <c r="D12" i="9" s="1"/>
  <c r="E5" i="8"/>
  <c r="G5" i="8"/>
  <c r="C13" i="1" s="1"/>
  <c r="G4" i="6"/>
  <c r="C11" i="1" s="1"/>
  <c r="H11" i="1" s="1"/>
  <c r="G4" i="3"/>
  <c r="C8" i="1" s="1"/>
  <c r="H8" i="1" s="1"/>
  <c r="G4" i="5"/>
  <c r="C10" i="1" s="1"/>
  <c r="H10" i="1" s="1"/>
  <c r="G4" i="2"/>
  <c r="C7" i="1" s="1"/>
  <c r="H7" i="1" s="1"/>
  <c r="C13" i="9"/>
  <c r="C48" i="9" s="1"/>
  <c r="C12" i="1"/>
  <c r="H12" i="1" s="1"/>
  <c r="G4" i="4"/>
  <c r="C9" i="1" s="1"/>
  <c r="H9" i="1" s="1"/>
  <c r="H13" i="1" l="1"/>
  <c r="E13" i="1"/>
  <c r="E13" i="9"/>
  <c r="D13" i="9"/>
  <c r="C14" i="9"/>
  <c r="C14" i="1"/>
  <c r="D16" i="1" s="1"/>
  <c r="G13" i="1" l="1"/>
  <c r="G14" i="1"/>
  <c r="E14" i="9"/>
  <c r="D14" i="9"/>
  <c r="C49" i="9"/>
  <c r="C50" i="9" s="1"/>
  <c r="C16" i="9"/>
  <c r="C18" i="9" s="1"/>
  <c r="C39" i="1"/>
  <c r="C41" i="1" s="1"/>
  <c r="G13" i="9" l="1"/>
</calcChain>
</file>

<file path=xl/sharedStrings.xml><?xml version="1.0" encoding="utf-8"?>
<sst xmlns="http://schemas.openxmlformats.org/spreadsheetml/2006/main" count="1026" uniqueCount="244">
  <si>
    <t>PRECIO:</t>
  </si>
  <si>
    <t>DESCRIPCIÓN</t>
  </si>
  <si>
    <t>UNIDAD</t>
  </si>
  <si>
    <t>CANTIDAD</t>
  </si>
  <si>
    <t>TOTAL</t>
  </si>
  <si>
    <t>MANO OBRA</t>
  </si>
  <si>
    <t>Ingeniero</t>
  </si>
  <si>
    <t>HH</t>
  </si>
  <si>
    <t>Jefe de Grupo</t>
  </si>
  <si>
    <t>Electricista</t>
  </si>
  <si>
    <t>Maestro de Obra (Albañil)</t>
  </si>
  <si>
    <t>Mano Obra no Calificada abrir zanja (1 persona 10m/h) 20x30cm</t>
  </si>
  <si>
    <t>Mano Obra no Calificada tapar zanja (1 persona 20m/h) 20X30cm</t>
  </si>
  <si>
    <t>MATERIALES</t>
  </si>
  <si>
    <t>Estructura de soporte y fijación para 1 módulo fotovoltaico</t>
  </si>
  <si>
    <t>c/u</t>
  </si>
  <si>
    <t>Fundición de base estructura soporte módulo (cemento, ripio, arena, agua)</t>
  </si>
  <si>
    <t>Terminales MC4 macho</t>
  </si>
  <si>
    <t>Terminales MC4 hembra</t>
  </si>
  <si>
    <t>m</t>
  </si>
  <si>
    <t>Manguera Anillada 3/4" PVC</t>
  </si>
  <si>
    <t>Amarras plásticas 25cm color blanco</t>
  </si>
  <si>
    <t>EQUIPOS Y HERRAMIENTAS</t>
  </si>
  <si>
    <t>Equipos de protección personal (casco, guantes, gafas, etc)</t>
  </si>
  <si>
    <t>HM</t>
  </si>
  <si>
    <t>Caja de herramientas para electricista (juego destorilladores phillips y planos,  alicate, estilete, multímetro, flexometro, etc)</t>
  </si>
  <si>
    <t xml:space="preserve">Escalera Aluminio Pie de Gallo de 1.83 m altura </t>
  </si>
  <si>
    <t xml:space="preserve">Herramientas de excavación manual (1 pala,1 barra) </t>
  </si>
  <si>
    <t>SUBTOTAL</t>
  </si>
  <si>
    <t>PRESUPUESTO REFERENCIAL</t>
  </si>
  <si>
    <t>Instalaciones Individuales</t>
  </si>
  <si>
    <t>Instalaciones Micro-redes</t>
  </si>
  <si>
    <t>TARIFA</t>
  </si>
  <si>
    <t>PRECIO UNITARIO</t>
  </si>
  <si>
    <t>ÍTEM</t>
  </si>
  <si>
    <t>RUBRO</t>
  </si>
  <si>
    <t>Montaje Caja  Equipos Individual</t>
  </si>
  <si>
    <t>Montaje Banco Baterías (2 baterías)</t>
  </si>
  <si>
    <t>Puesta a Tierra Individual (1 varilla)</t>
  </si>
  <si>
    <t>Instalación Eléctrica Vivienda</t>
  </si>
  <si>
    <t>Capacitación</t>
  </si>
  <si>
    <t>Transporte</t>
  </si>
  <si>
    <r>
      <t xml:space="preserve">RUBRO: </t>
    </r>
    <r>
      <rPr>
        <sz val="10"/>
        <color rgb="FF000000"/>
        <rFont val="Calibri"/>
        <family val="2"/>
        <scheme val="minor"/>
      </rPr>
      <t>MONTAJE CAJA EQUIPOS INDIVIDUAL</t>
    </r>
  </si>
  <si>
    <t>Ingeniero Eléctrico</t>
  </si>
  <si>
    <t>Caja antihurto con 3 prensaestopas para manguera anillada de 1/2" y 2 prensaestopas para manguera anillada de 3/4" ( alojará al regulador, inversor, medidor y protecciones montadas en riel DIN) con tornillos y turcas para sujección de los equipos y de la caja.</t>
  </si>
  <si>
    <t>Fusible cilíndrico 10x38mm In=10A Vn=1000Vdc con portafusible riel DIN</t>
  </si>
  <si>
    <t>Fusible cilíndrico 10x38mm In=32A Vn=1000Vdc con portafusible riel DIN</t>
  </si>
  <si>
    <t>Interruptor magnetotérmico monofásico de 6A, 1P riel DIN</t>
  </si>
  <si>
    <t>Bornera de conexión simple riel DIN 6mm2</t>
  </si>
  <si>
    <t>Bornera de conexión simple riel DIN 16mm2</t>
  </si>
  <si>
    <t>Enchufe 15A blindado polarizado 125Vac</t>
  </si>
  <si>
    <t>Caja de herramientas para electricista (juego destorilladores phillips y planos,  alicates, estiletes, multímetro, flexometro, etc)</t>
  </si>
  <si>
    <t>Taladro a batería, brocas para metal y madera</t>
  </si>
  <si>
    <t xml:space="preserve">Generador eléctrico (1kW) </t>
  </si>
  <si>
    <t>PRESUPUESTO REFENCIAL</t>
  </si>
  <si>
    <r>
      <t xml:space="preserve">RUBRO: </t>
    </r>
    <r>
      <rPr>
        <sz val="10"/>
        <color rgb="FF000000"/>
        <rFont val="Calibri"/>
        <family val="2"/>
        <scheme val="minor"/>
      </rPr>
      <t>MONTAJE BANCO BATERÍAS (2 BATERÍAS)</t>
    </r>
  </si>
  <si>
    <t>Batería AGM ≥150Ah, 12V, tipo C20</t>
  </si>
  <si>
    <t>Terminales de cobre estañado barril corto para calibre # 10AWG - M8</t>
  </si>
  <si>
    <t>Terminales de cobre estañado barril corto para calibre # 6AWG - M8</t>
  </si>
  <si>
    <t>Cable cobre tipo SGT # 6AWG conexión batería-inversor rojo</t>
  </si>
  <si>
    <t>Cable cobre tipo SGT # 6AWG conexión batería-inversor negro</t>
  </si>
  <si>
    <t>Cable cobre tipo THW # 10AWG conexión regulador-batería rojo</t>
  </si>
  <si>
    <t>Cable cobre tipo THW # 10AWG conexión regulador-batería negro</t>
  </si>
  <si>
    <t>Manguera anillada 1/2"</t>
  </si>
  <si>
    <t>Manguera anillada 3/4"</t>
  </si>
  <si>
    <t>Grapas metálica puente sencillo con tonillo  para tuberia corrugada 1/2"</t>
  </si>
  <si>
    <t>Grapas metálica puente sencillo con tonillo  para tuberia corrugada 3/4"</t>
  </si>
  <si>
    <t>Caja de herramientas menores para electricista (juego destorilladores phillips y planos,  alicates, estiletes, multímetro, flexometro, etc)</t>
  </si>
  <si>
    <r>
      <t>Herramienta manual para identación o compresión de terminales de cobre estañados (6mm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a 25mm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) </t>
    </r>
  </si>
  <si>
    <r>
      <t xml:space="preserve">RUBRO: </t>
    </r>
    <r>
      <rPr>
        <sz val="10"/>
        <color rgb="FF000000"/>
        <rFont val="Calibri"/>
        <family val="2"/>
        <scheme val="minor"/>
      </rPr>
      <t>PUESTA A TIERRA INDIVIDUAL</t>
    </r>
  </si>
  <si>
    <t>Varilla copperweld 5/8" x 1,80 m con conector</t>
  </si>
  <si>
    <t>Cable cobre desnudo # 10AWG</t>
  </si>
  <si>
    <t>Martillo</t>
  </si>
  <si>
    <t xml:space="preserve">Herramientas excavación manual (1 pala,1 barra) </t>
  </si>
  <si>
    <t>Sistemas Individuales</t>
  </si>
  <si>
    <t>Micro-redes</t>
  </si>
  <si>
    <r>
      <t xml:space="preserve">RUBRO: </t>
    </r>
    <r>
      <rPr>
        <sz val="10"/>
        <color rgb="FF000000"/>
        <rFont val="Calibri"/>
        <family val="2"/>
        <scheme val="minor"/>
      </rPr>
      <t>INSTALACIÓN ELÉCTRICA VIVIENDA</t>
    </r>
  </si>
  <si>
    <t>Caja distribución riel DIN 1 fila de 3/5 módulos+ 3 prensaestopas para manguera anillada de 1/2" con tornillo y arandelas para sujección</t>
  </si>
  <si>
    <t>Cajas derivación 12.5x12.5x7.5cm con entradas de cables preperforadas con tornillo y arandela para sujección</t>
  </si>
  <si>
    <t>Interruptor magnetotérmico monofásico de 2A, 1P riel DIN</t>
  </si>
  <si>
    <t>Interruptor magnetotérmico monofásico de 4A, 1P riel DIN</t>
  </si>
  <si>
    <t>Interruptor sencillo 10A 127/250V de PVC con tornillos incluidos sobrepuesto</t>
  </si>
  <si>
    <t>Portalampara blanco E27 de PVC reforzado tipo sobrepuesto con tornillos</t>
  </si>
  <si>
    <t>Tomacorriente doble 2P+T 15A 127/250V con tornillos sobrepuesto</t>
  </si>
  <si>
    <t>Cable cobre tipo THW # 12AWG conexión inversor AC-Medidor-breaker general-caja distribución breakers  negro</t>
  </si>
  <si>
    <t>Cable cobre tipo THW # 12AWG conexión inversor AC-Medidor-breaker general-caja distribución breakers blanco</t>
  </si>
  <si>
    <t>Cable cobre tipo THW # 14AWG (Iluminación y tomacorrientes) negro</t>
  </si>
  <si>
    <t>Cable cobre tipo THW # 14AWG (Iluminación y tomacorrientes) blanco</t>
  </si>
  <si>
    <t>Cable cobre tipo THW # 14AWG (tierra) verde con blanco</t>
  </si>
  <si>
    <t xml:space="preserve">Manguera anillada de 1/2" </t>
  </si>
  <si>
    <t>Grapas metálica puente sencillo con tonillo  para manguera anillada 1/2"</t>
  </si>
  <si>
    <t xml:space="preserve">Cinta aislante blanco </t>
  </si>
  <si>
    <t>Cinta aislante negro</t>
  </si>
  <si>
    <r>
      <t xml:space="preserve">RUBRO: </t>
    </r>
    <r>
      <rPr>
        <sz val="10"/>
        <color rgb="FF000000"/>
        <rFont val="Arial"/>
        <family val="2"/>
      </rPr>
      <t>CAPACITACIÓN</t>
    </r>
  </si>
  <si>
    <t>Folletos usuarios finales sistemas fotovoltaicos</t>
  </si>
  <si>
    <t>Folletos técnicos comunitarios</t>
  </si>
  <si>
    <t>Poster plastificado A3</t>
  </si>
  <si>
    <t>Fungibles (papelotes, marcadores, cinta, etc)</t>
  </si>
  <si>
    <t>Kit herramientas (multímetro, pinza electricista, pelacable manual hasta # 8AWG, destornilladores phillips y plano, caja herramientas 12", alicate electricista) (para entrega a los técnicos comunitarios)</t>
  </si>
  <si>
    <t>Proyector</t>
  </si>
  <si>
    <t>Laptop</t>
  </si>
  <si>
    <t>Generador eléctricos (1kW)</t>
  </si>
  <si>
    <t>Número de capacitaciones</t>
  </si>
  <si>
    <t xml:space="preserve">DESCRIPCIÓN </t>
  </si>
  <si>
    <t>Transporte carga equipos sistemas individuales internacional</t>
  </si>
  <si>
    <t>Total Transporte</t>
  </si>
  <si>
    <t>UNIDADES</t>
  </si>
  <si>
    <t>Kg (20Kg panel + 47Kg batería)</t>
  </si>
  <si>
    <t>PRECIO MATERIALES</t>
  </si>
  <si>
    <t>PRECIO INSTALACIÓN</t>
  </si>
  <si>
    <t>Wp</t>
  </si>
  <si>
    <t>COSTO X W</t>
  </si>
  <si>
    <t>Seguros Internacional y nacional</t>
  </si>
  <si>
    <t>Seguros</t>
  </si>
  <si>
    <t>COSTO TOTAL Wp instalado</t>
  </si>
  <si>
    <t>RUBRO: TRANSPORTE</t>
  </si>
  <si>
    <t>Medidor de energía monofásico 120V con limitador de carga.</t>
  </si>
  <si>
    <t>cost inst material</t>
  </si>
  <si>
    <t>cost inst + transp</t>
  </si>
  <si>
    <t>kit</t>
  </si>
  <si>
    <t>Grapas metálica puente sencillo con tonillo y arandela  para manguera anillada 3/4"</t>
  </si>
  <si>
    <t>paquete</t>
  </si>
  <si>
    <r>
      <t xml:space="preserve">RUBRO: </t>
    </r>
    <r>
      <rPr>
        <sz val="10"/>
        <color rgb="FF000000"/>
        <rFont val="Calibri"/>
        <family val="2"/>
        <scheme val="minor"/>
      </rPr>
      <t>MONTAJE MÓDULO FOTOVOLTAICO (1 MÓDULO)</t>
    </r>
  </si>
  <si>
    <t>PRESUPUESTO REFERENCIAL ALTO PUNINO</t>
  </si>
  <si>
    <t>Conductor para el cableado y accesorios de Instalación</t>
  </si>
  <si>
    <t>Estructura de soporte 2 baterías</t>
  </si>
  <si>
    <t>Luminaria fluorescente compacta 22 W, 120Vac</t>
  </si>
  <si>
    <r>
      <t xml:space="preserve">Regulador voltaje MPPT </t>
    </r>
    <r>
      <rPr>
        <sz val="10"/>
        <color theme="1"/>
        <rFont val="Calibri"/>
        <family val="2"/>
      </rPr>
      <t>≥ 20A 24V</t>
    </r>
  </si>
  <si>
    <t>Módulo fotovoltaico 345W</t>
  </si>
  <si>
    <t>MICRO-REDES</t>
  </si>
  <si>
    <t>SISTEMAS INDIVIDUALES</t>
  </si>
  <si>
    <t>NÚMERO DE MÓDULOS 2,7 Kw</t>
  </si>
  <si>
    <t>Número de módulos 2,5 kW</t>
  </si>
  <si>
    <t>Fundición de base estructura soporte módulo para 64 paneles solares (cemento, ripio, arena, agua)</t>
  </si>
  <si>
    <t>Cable THW # 12AWG cableado - suave (conexión paneles-caja conexión paneles) negro</t>
  </si>
  <si>
    <t>Cable THW # 12AWG cableado - suave (conexión paneles-caja conexión paneles) rojo</t>
  </si>
  <si>
    <r>
      <t xml:space="preserve">Caja conexión paneles PV </t>
    </r>
    <r>
      <rPr>
        <sz val="10"/>
        <color theme="1"/>
        <rFont val="Calibri"/>
        <family val="2"/>
      </rPr>
      <t>≥ 8 entradas (caja de conexión para sistemas solares)</t>
    </r>
  </si>
  <si>
    <t>Cable THW # 8AWG cableado - suave (caja conexión paneles – modulo de potencia)- rojo</t>
  </si>
  <si>
    <t>Cable THW # 8AWG cableado - suave (caja conexión paneles – modulo de potencia) - negro</t>
  </si>
  <si>
    <t>Caja antihurto con prensaestopas (hasta tres de 1-1/4" y uno de 1/2"), alojará al medidor, protecciones y embarrado conexión micro-red.</t>
  </si>
  <si>
    <t>Tubo metálico flexible recubierto de PVC diámetro 1-1/2"</t>
  </si>
  <si>
    <t>Amarras plásticas 30cm color blanco</t>
  </si>
  <si>
    <t>Transporte carga equipos sistemas individuales Guayaquil - Lago Agrio</t>
  </si>
  <si>
    <t>Transporte desde Lago Agrio hasta las comunidades (terrestre 50 km)</t>
  </si>
  <si>
    <r>
      <t xml:space="preserve">RUBRO: </t>
    </r>
    <r>
      <rPr>
        <sz val="10"/>
        <color rgb="FF000000"/>
        <rFont val="Calibri"/>
        <family val="2"/>
        <scheme val="minor"/>
      </rPr>
      <t>MONTAJE DE LA CAJA MEDIDOR - MICRO-RED</t>
    </r>
  </si>
  <si>
    <r>
      <t xml:space="preserve">RUBRO: </t>
    </r>
    <r>
      <rPr>
        <sz val="10"/>
        <color rgb="FF000000"/>
        <rFont val="Calibri"/>
        <family val="2"/>
        <scheme val="minor"/>
      </rPr>
      <t>MONTAJE DEL BANCO DE BATERÍAS (8 BATERÍAS x MÓDULO DE 2,7 kW)  – MICRO-RED</t>
    </r>
  </si>
  <si>
    <t>Batería 600Ah, 6V, tipo C100</t>
  </si>
  <si>
    <t>Estructura de soporte 8 baterías en serie.</t>
  </si>
  <si>
    <t>Cable cobre tipo SGT # 6AWG conexión regulador-batería rojo</t>
  </si>
  <si>
    <t>Cable cobre tipo SGT # 6AWG conexión regulador-batería negro</t>
  </si>
  <si>
    <t xml:space="preserve">Módulo de potencia (regulador, inversor, equipos de comunicación, fusibles y protecciones) </t>
  </si>
  <si>
    <t>RUBRO: INSTALACIÓN MÓDULO DE POTENCIA MICRO-RED</t>
  </si>
  <si>
    <t>Casa de máquinas para todos los equipos electrónicos de la micro-red (regulador, inversor, baterías, protecciones, barra de distribución, etc)</t>
  </si>
  <si>
    <r>
      <t>m</t>
    </r>
    <r>
      <rPr>
        <sz val="10"/>
        <color rgb="FF000000"/>
        <rFont val="Calibri"/>
        <family val="2"/>
      </rPr>
      <t>²</t>
    </r>
  </si>
  <si>
    <t>Cable cobre tipo THW # 14AWG (Iluminación) negro</t>
  </si>
  <si>
    <t>Cable cobre tipo THW # 14AWG (Iluminación) blanco</t>
  </si>
  <si>
    <t>Cable cobre tipo THW # 12AWG conexión tomacorrientes negro</t>
  </si>
  <si>
    <t>Cable cobre tipo THW # 12AWG conexión tomacorrientes blanco</t>
  </si>
  <si>
    <r>
      <t xml:space="preserve">RUBRO: </t>
    </r>
    <r>
      <rPr>
        <sz val="10"/>
        <color rgb="FF000000"/>
        <rFont val="Calibri"/>
        <family val="2"/>
        <scheme val="minor"/>
      </rPr>
      <t>INSTALACIÓN ELÉCTRICA CASA EQUIPOS</t>
    </r>
  </si>
  <si>
    <r>
      <t>RUBRO:</t>
    </r>
    <r>
      <rPr>
        <sz val="10"/>
        <color rgb="FF000000"/>
        <rFont val="Calibri"/>
        <family val="2"/>
        <scheme val="minor"/>
      </rPr>
      <t xml:space="preserve"> CONSTRUCCIÓN CASA DE EQUIPOS MICRO-RED</t>
    </r>
  </si>
  <si>
    <t>Base porta. Unip.BT tipo NH tamaño 1.250 a, 500v, t.a. Agujero pasante</t>
  </si>
  <si>
    <t>Cartucho fusible para BT, tipo NH tamaño 1.125 a.</t>
  </si>
  <si>
    <t>aislador tipo rollo de porcelana ansi 53-2</t>
  </si>
  <si>
    <t>abrazadera pletina galvanizada simple 6 1/2" x 1 1/2" x 3/16"</t>
  </si>
  <si>
    <t>abrazadera pletina galvanizada doble 6 1/2" x 1 1/2" x 3/16"</t>
  </si>
  <si>
    <t>alambre de atar</t>
  </si>
  <si>
    <t>arandela cuadrada 10 cm x 10 cm.</t>
  </si>
  <si>
    <t>bastidor galvanizado liviano 1 via (con base)</t>
  </si>
  <si>
    <t>cinta de armar de aluminio</t>
  </si>
  <si>
    <t>Conductor Cu Desnudo # 2 AWG, 7 hilos.</t>
  </si>
  <si>
    <t>Conductor Al. Preensamblado 2x70 + Nx50 mm²</t>
  </si>
  <si>
    <t>Conductor TTU Cu #2 AWG, 7 hilos</t>
  </si>
  <si>
    <t>Conductor de cu. tw # 12</t>
  </si>
  <si>
    <t>conector doble dentado c.tuerca fusib.dp9</t>
  </si>
  <si>
    <t>conector ranura paralela al-al hasta 2/0 awg</t>
  </si>
  <si>
    <t>Conector ranura paralelaCu-Es, 1 perno No. 8-2/0 AWG, tipo 2, clase B.</t>
  </si>
  <si>
    <t>Conector ranura paralela doble dentado, hermetico, cables Al/Cu aislados 4-3/0 AWG Y 4-3/0, tuerca fusible.</t>
  </si>
  <si>
    <t>Suelda exotermica, carga 65 gramos para conductor del 4 al 2 AWG.</t>
  </si>
  <si>
    <t>Varrilla copperweld puesta a tierra de 16 mm y 1.80 m  long. inc conector</t>
  </si>
  <si>
    <t>Poste Plástico fibra de vidrio Circular de 10m carga de rotura 400kg verde</t>
  </si>
  <si>
    <t>Poste Plástico fibra de vidrio Circular de 12m carga de rotura 500kg verde</t>
  </si>
  <si>
    <t>Caja metalica hierro tol Galv. 1 /6" prot. Base portaf. Monofasica.</t>
  </si>
  <si>
    <t xml:space="preserve">Varilla de ancla de acero galvanizada, tuerca y arandela 16x1800 mm (5/8"x71") </t>
  </si>
  <si>
    <t>Varilla preformada de retencion terminal p/ cable de acero galv. ø 3/8" (gde-1107)</t>
  </si>
  <si>
    <t>Varilla preformada de retencion terminal para cond acsr # 1/0 awg (dg-4544)</t>
  </si>
  <si>
    <t>Guardacabo para cable tensor de 3/8" diametro.</t>
  </si>
  <si>
    <t>Cable acero galv. Grado siemens martin, 3/8" diam. 7 hilos 3153 kg</t>
  </si>
  <si>
    <t>Terminal preaislado para neutro de 50 mm2</t>
  </si>
  <si>
    <t>Amarras plasticas proteccion uv, 8 mmx 30 cm longitud (precinto)</t>
  </si>
  <si>
    <t>Bloque de anclaje forma tronco conico de 40 x27x10cm.</t>
  </si>
  <si>
    <t>conductor concentrico de aluminio, 600v, 2x6+1x6 awg</t>
  </si>
  <si>
    <t>Montaje Módulo Fotovoltaico (64 módulos) - micro-red</t>
  </si>
  <si>
    <t>Montaje Caja  micro-red</t>
  </si>
  <si>
    <t>Montaje Banco Baterías (64 baterías) micro-red</t>
  </si>
  <si>
    <t>Puesta a Tierra Individual micro-red</t>
  </si>
  <si>
    <t>Instalación Eléctrica Vivienda micro-red (28 viviendas)</t>
  </si>
  <si>
    <t>Pararrayos micro-red</t>
  </si>
  <si>
    <t>Instalación módulo de potencia</t>
  </si>
  <si>
    <t>Construcción casa de equipos</t>
  </si>
  <si>
    <t>Instalación eléctrica casa de equipos</t>
  </si>
  <si>
    <t>Red de distribución</t>
  </si>
  <si>
    <r>
      <t xml:space="preserve">RUBRO: </t>
    </r>
    <r>
      <rPr>
        <sz val="10"/>
        <color rgb="FF000000"/>
        <rFont val="Arial"/>
        <family val="2"/>
      </rPr>
      <t>CAPACITACIÓN USUARIOS DE MICRO-REDES</t>
    </r>
  </si>
  <si>
    <t>Capacitación usuarios de micro-red</t>
  </si>
  <si>
    <t>Capacitación técnicos CNEL Sucumbíos (operación y mantenimiento micro-red y sistemas fotovoltaicos)</t>
  </si>
  <si>
    <t>RESUMEN DE COSTOS</t>
  </si>
  <si>
    <t xml:space="preserve">Cable tipo TTU # 10 AWG (módulo FV-regulador) </t>
  </si>
  <si>
    <t>Montaje Módulo Fotovoltaico (1 módulo)</t>
  </si>
  <si>
    <t>mano de obra</t>
  </si>
  <si>
    <t>mdo / sist</t>
  </si>
  <si>
    <t>COSTO TOTAL instalado</t>
  </si>
  <si>
    <t>USD</t>
  </si>
  <si>
    <t>USD/W-instalado</t>
  </si>
  <si>
    <t>Número de módulos 2,7 kW</t>
  </si>
  <si>
    <t>Estructura de soporte y fijación para 1 módulo fotovoltaico de 2,7 kW (8 paneles solares)</t>
  </si>
  <si>
    <r>
      <t xml:space="preserve">RUBRO: </t>
    </r>
    <r>
      <rPr>
        <sz val="10"/>
        <color rgb="FF000000"/>
        <rFont val="Calibri"/>
        <family val="2"/>
        <scheme val="minor"/>
      </rPr>
      <t>MONTAJE MÓDULO FOTOVOLTAICO (8 MÓDULOS)</t>
    </r>
  </si>
  <si>
    <r>
      <t xml:space="preserve">RUBRO: </t>
    </r>
    <r>
      <rPr>
        <sz val="10"/>
        <color rgb="FF000000"/>
        <rFont val="Calibri"/>
        <family val="2"/>
        <scheme val="minor"/>
      </rPr>
      <t>PUESTA A TIERRA MICRO-RED</t>
    </r>
  </si>
  <si>
    <r>
      <t xml:space="preserve">RUBRO: </t>
    </r>
    <r>
      <rPr>
        <sz val="10"/>
        <color rgb="FF000000"/>
        <rFont val="Calibri"/>
        <family val="2"/>
        <scheme val="minor"/>
      </rPr>
      <t>INSTALACIÓN ELÉCTRICA VIVIENDA MICRO-RED</t>
    </r>
  </si>
  <si>
    <t>Número de viviendas atendidas</t>
  </si>
  <si>
    <r>
      <t xml:space="preserve">RUBRO: </t>
    </r>
    <r>
      <rPr>
        <sz val="10"/>
        <color rgb="FF000000"/>
        <rFont val="Calibri"/>
        <family val="2"/>
        <scheme val="minor"/>
      </rPr>
      <t>PARARRAYOS MICRO-RED</t>
    </r>
  </si>
  <si>
    <t>Luminaria LED 30W,Completa con brazo y fotocelda incorporada</t>
  </si>
  <si>
    <t>RUBRO: TRANSPORTE EQUIPOS MICRO-RED</t>
  </si>
  <si>
    <t>Potencia total Instalada micro-red</t>
  </si>
  <si>
    <t>Potencia instalada sistemas individuales</t>
  </si>
  <si>
    <t>Montaje arreglo solar (64 módulos)</t>
  </si>
  <si>
    <t>Montaje Banco Baterías (64 baterías)</t>
  </si>
  <si>
    <t>Puesta a Tierra Micro-red (3 varillas)</t>
  </si>
  <si>
    <t>Instalación Eléctrica Vivienda micro-red</t>
  </si>
  <si>
    <t>Instalación móduloc de potencia</t>
  </si>
  <si>
    <t>Capacitación usuarios micro-red</t>
  </si>
  <si>
    <t>Capacitación técnicos CNEL</t>
  </si>
  <si>
    <t>Transporte y seguros micro-red</t>
  </si>
  <si>
    <t>Transporte y seguros</t>
  </si>
  <si>
    <t>Capacitación usuarios individuales</t>
  </si>
  <si>
    <t>Costo total de materiales</t>
  </si>
  <si>
    <t>Costo toatal de mano de Obra</t>
  </si>
  <si>
    <t>COSTO TOTAL DEL PROYECTO</t>
  </si>
  <si>
    <t>costo total sin red</t>
  </si>
  <si>
    <t>USD/W sin red y casa de equipos</t>
  </si>
  <si>
    <t>MATERIALES+EQUIPOS Y H</t>
  </si>
  <si>
    <t>Inversor ≥ 700W, 24Vdc/120Vac, 60Hz Onda Pura</t>
  </si>
  <si>
    <t>Kit de pararrayos (Pararrayo, Conductor CU desnudo 1/0 40 m,  poste metalico 10 m, suelda exotermica etc.)</t>
  </si>
  <si>
    <t>Cable cobre desnudo # 1/0AWG</t>
  </si>
  <si>
    <t>Tubo poste de 2 1/2 " diámetro hierro galvanizado de 3 m de longitud espesor 2mm  con su respectivo ángulo soldado (50x3mm) para sujeción de la caja antihurto</t>
  </si>
  <si>
    <t>Medidor de energía con limitador de carga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</si>
</sst>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&quot;$&quot;\ #,##0.00"/>
    <numFmt numFmtId="166" formatCode="[$$-300A]\ #,##0.00"/>
    <numFmt numFmtId="167" formatCode="&quot;$&quot;\ #,##0.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164" fontId="27" fillId="0" borderId="0" applyFont="0" applyFill="0" applyBorder="0" applyAlignment="0" applyProtection="0"/>
  </cellStyleXfs>
  <cellXfs count="14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165" fontId="5" fillId="3" borderId="1" xfId="0" applyNumberFormat="1" applyFont="1" applyFill="1" applyBorder="1" applyAlignment="1">
      <alignment vertical="center"/>
    </xf>
    <xf numFmtId="165" fontId="10" fillId="2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horizontal="right" vertical="center"/>
    </xf>
    <xf numFmtId="165" fontId="4" fillId="2" borderId="6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/>
    </xf>
    <xf numFmtId="165" fontId="4" fillId="2" borderId="9" xfId="0" applyNumberFormat="1" applyFont="1" applyFill="1" applyBorder="1" applyAlignment="1">
      <alignment horizontal="right" vertical="center"/>
    </xf>
    <xf numFmtId="165" fontId="12" fillId="4" borderId="1" xfId="0" applyNumberFormat="1" applyFont="1" applyFill="1" applyBorder="1" applyAlignment="1">
      <alignment vertical="center"/>
    </xf>
    <xf numFmtId="165" fontId="3" fillId="4" borderId="6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7" fillId="2" borderId="8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right" vertical="center"/>
    </xf>
    <xf numFmtId="0" fontId="17" fillId="2" borderId="3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0" fontId="17" fillId="2" borderId="8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vertical="center"/>
    </xf>
    <xf numFmtId="0" fontId="14" fillId="4" borderId="7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vertical="center"/>
    </xf>
    <xf numFmtId="0" fontId="14" fillId="4" borderId="9" xfId="0" applyFont="1" applyFill="1" applyBorder="1" applyAlignment="1">
      <alignment vertical="center"/>
    </xf>
    <xf numFmtId="0" fontId="14" fillId="4" borderId="9" xfId="0" applyFont="1" applyFill="1" applyBorder="1" applyAlignment="1">
      <alignment horizontal="right" vertical="center"/>
    </xf>
    <xf numFmtId="165" fontId="15" fillId="3" borderId="1" xfId="0" applyNumberFormat="1" applyFont="1" applyFill="1" applyBorder="1" applyAlignment="1">
      <alignment vertical="center"/>
    </xf>
    <xf numFmtId="165" fontId="14" fillId="2" borderId="9" xfId="0" applyNumberFormat="1" applyFont="1" applyFill="1" applyBorder="1" applyAlignment="1">
      <alignment horizontal="right" vertical="center"/>
    </xf>
    <xf numFmtId="165" fontId="13" fillId="4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0" fillId="0" borderId="13" xfId="1" applyFont="1" applyBorder="1" applyAlignment="1">
      <alignment horizontal="left" vertical="top" wrapText="1"/>
    </xf>
    <xf numFmtId="0" fontId="20" fillId="0" borderId="13" xfId="1" applyFont="1" applyBorder="1" applyAlignment="1">
      <alignment horizontal="left" vertical="top" wrapText="1"/>
    </xf>
    <xf numFmtId="0" fontId="20" fillId="0" borderId="13" xfId="1" applyFont="1" applyBorder="1" applyAlignment="1">
      <alignment horizontal="right" vertical="top"/>
    </xf>
    <xf numFmtId="166" fontId="20" fillId="0" borderId="13" xfId="1" applyNumberFormat="1" applyFont="1" applyBorder="1" applyAlignment="1">
      <alignment horizontal="right" vertical="top"/>
    </xf>
    <xf numFmtId="1" fontId="20" fillId="0" borderId="13" xfId="1" applyNumberFormat="1" applyFont="1" applyBorder="1" applyAlignment="1">
      <alignment horizontal="right" vertical="top"/>
    </xf>
    <xf numFmtId="0" fontId="19" fillId="0" borderId="13" xfId="1" applyFont="1" applyBorder="1" applyAlignment="1">
      <alignment horizontal="left" vertical="top"/>
    </xf>
    <xf numFmtId="0" fontId="20" fillId="0" borderId="13" xfId="1" applyFont="1" applyBorder="1" applyAlignment="1">
      <alignment horizontal="left" vertical="top" wrapText="1"/>
    </xf>
    <xf numFmtId="0" fontId="21" fillId="0" borderId="9" xfId="0" applyFont="1" applyBorder="1" applyAlignment="1">
      <alignment horizontal="right" vertical="center"/>
    </xf>
    <xf numFmtId="165" fontId="21" fillId="0" borderId="9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 wrapText="1"/>
    </xf>
    <xf numFmtId="165" fontId="19" fillId="0" borderId="13" xfId="1" applyNumberFormat="1" applyFont="1" applyBorder="1" applyAlignment="1">
      <alignment horizontal="right" vertical="top"/>
    </xf>
    <xf numFmtId="165" fontId="0" fillId="0" borderId="0" xfId="0" applyNumberFormat="1"/>
    <xf numFmtId="0" fontId="22" fillId="2" borderId="5" xfId="0" applyFont="1" applyFill="1" applyBorder="1" applyAlignment="1">
      <alignment horizontal="right" vertical="center"/>
    </xf>
    <xf numFmtId="165" fontId="1" fillId="0" borderId="1" xfId="0" applyNumberFormat="1" applyFont="1" applyBorder="1"/>
    <xf numFmtId="3" fontId="0" fillId="0" borderId="0" xfId="0" applyNumberFormat="1"/>
    <xf numFmtId="0" fontId="1" fillId="0" borderId="0" xfId="0" applyFont="1" applyAlignment="1">
      <alignment horizontal="right"/>
    </xf>
    <xf numFmtId="0" fontId="4" fillId="5" borderId="9" xfId="0" applyFont="1" applyFill="1" applyBorder="1" applyAlignment="1">
      <alignment horizontal="right" vertical="center"/>
    </xf>
    <xf numFmtId="0" fontId="0" fillId="0" borderId="1" xfId="0" applyBorder="1"/>
    <xf numFmtId="0" fontId="1" fillId="0" borderId="0" xfId="0" applyFont="1"/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2" borderId="9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/>
    </xf>
    <xf numFmtId="165" fontId="0" fillId="0" borderId="15" xfId="0" applyNumberFormat="1" applyBorder="1"/>
    <xf numFmtId="0" fontId="1" fillId="0" borderId="15" xfId="0" applyFont="1" applyBorder="1"/>
    <xf numFmtId="165" fontId="1" fillId="0" borderId="15" xfId="0" applyNumberFormat="1" applyFont="1" applyBorder="1"/>
    <xf numFmtId="165" fontId="25" fillId="2" borderId="9" xfId="0" applyNumberFormat="1" applyFont="1" applyFill="1" applyBorder="1" applyAlignment="1">
      <alignment horizontal="right" vertical="center"/>
    </xf>
    <xf numFmtId="165" fontId="26" fillId="0" borderId="9" xfId="0" applyNumberFormat="1" applyFont="1" applyBorder="1" applyAlignment="1">
      <alignment horizontal="center" vertical="center"/>
    </xf>
    <xf numFmtId="165" fontId="1" fillId="0" borderId="10" xfId="0" applyNumberFormat="1" applyFont="1" applyBorder="1"/>
    <xf numFmtId="165" fontId="0" fillId="0" borderId="16" xfId="0" applyNumberFormat="1" applyBorder="1"/>
    <xf numFmtId="0" fontId="0" fillId="0" borderId="17" xfId="0" applyBorder="1"/>
    <xf numFmtId="165" fontId="1" fillId="0" borderId="16" xfId="0" applyNumberFormat="1" applyFont="1" applyBorder="1"/>
    <xf numFmtId="165" fontId="1" fillId="7" borderId="16" xfId="0" applyNumberFormat="1" applyFont="1" applyFill="1" applyBorder="1"/>
    <xf numFmtId="0" fontId="0" fillId="7" borderId="17" xfId="0" applyFill="1" applyBorder="1"/>
    <xf numFmtId="0" fontId="1" fillId="7" borderId="6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right" vertical="center"/>
    </xf>
    <xf numFmtId="0" fontId="25" fillId="2" borderId="9" xfId="0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3" fontId="1" fillId="0" borderId="0" xfId="0" applyNumberFormat="1" applyFont="1"/>
    <xf numFmtId="0" fontId="0" fillId="0" borderId="15" xfId="0" applyBorder="1"/>
    <xf numFmtId="165" fontId="26" fillId="0" borderId="9" xfId="0" applyNumberFormat="1" applyFont="1" applyBorder="1" applyAlignment="1">
      <alignment horizontal="right" vertical="center"/>
    </xf>
    <xf numFmtId="10" fontId="0" fillId="0" borderId="0" xfId="0" applyNumberFormat="1"/>
    <xf numFmtId="10" fontId="1" fillId="0" borderId="0" xfId="0" applyNumberFormat="1" applyFont="1"/>
    <xf numFmtId="165" fontId="25" fillId="2" borderId="6" xfId="0" applyNumberFormat="1" applyFont="1" applyFill="1" applyBorder="1" applyAlignment="1">
      <alignment horizontal="right" vertical="center"/>
    </xf>
    <xf numFmtId="0" fontId="8" fillId="5" borderId="8" xfId="0" applyFont="1" applyFill="1" applyBorder="1" applyAlignment="1">
      <alignment vertical="center" wrapText="1"/>
    </xf>
    <xf numFmtId="164" fontId="0" fillId="0" borderId="0" xfId="0" applyNumberFormat="1"/>
    <xf numFmtId="0" fontId="7" fillId="0" borderId="15" xfId="0" applyFont="1" applyFill="1" applyBorder="1" applyAlignment="1">
      <alignment vertical="center"/>
    </xf>
    <xf numFmtId="164" fontId="0" fillId="0" borderId="15" xfId="0" applyNumberFormat="1" applyBorder="1"/>
    <xf numFmtId="167" fontId="0" fillId="0" borderId="0" xfId="0" applyNumberFormat="1"/>
    <xf numFmtId="164" fontId="0" fillId="0" borderId="15" xfId="2" applyNumberFormat="1" applyFont="1" applyBorder="1"/>
    <xf numFmtId="0" fontId="7" fillId="0" borderId="17" xfId="0" applyFont="1" applyFill="1" applyBorder="1" applyAlignment="1">
      <alignment vertical="center"/>
    </xf>
    <xf numFmtId="164" fontId="0" fillId="0" borderId="17" xfId="2" applyNumberFormat="1" applyFont="1" applyBorder="1"/>
    <xf numFmtId="164" fontId="0" fillId="0" borderId="0" xfId="2" applyFont="1"/>
    <xf numFmtId="165" fontId="0" fillId="0" borderId="0" xfId="2" applyNumberFormat="1" applyFont="1"/>
    <xf numFmtId="2" fontId="0" fillId="0" borderId="0" xfId="0" applyNumberFormat="1"/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7" borderId="1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right"/>
    </xf>
    <xf numFmtId="0" fontId="1" fillId="7" borderId="7" xfId="0" applyFont="1" applyFill="1" applyBorder="1" applyAlignment="1">
      <alignment horizontal="right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opLeftCell="A11" workbookViewId="0">
      <selection sqref="A1:C42"/>
    </sheetView>
  </sheetViews>
  <sheetFormatPr baseColWidth="10" defaultRowHeight="15" x14ac:dyDescent="0.25"/>
  <cols>
    <col min="2" max="2" width="51.7109375" customWidth="1"/>
    <col min="3" max="3" width="23.140625" bestFit="1" customWidth="1"/>
    <col min="4" max="4" width="12.42578125" hidden="1" customWidth="1"/>
    <col min="5" max="5" width="22.7109375" hidden="1" customWidth="1"/>
    <col min="6" max="7" width="22.5703125" hidden="1" customWidth="1"/>
    <col min="8" max="8" width="11.42578125" hidden="1" customWidth="1"/>
    <col min="10" max="10" width="12" bestFit="1" customWidth="1"/>
    <col min="12" max="12" width="12" bestFit="1" customWidth="1"/>
  </cols>
  <sheetData>
    <row r="1" spans="1:8" ht="15.75" thickBot="1" x14ac:dyDescent="0.3"/>
    <row r="2" spans="1:8" ht="15.75" thickBot="1" x14ac:dyDescent="0.3">
      <c r="A2" s="124" t="s">
        <v>123</v>
      </c>
      <c r="B2" s="125"/>
      <c r="C2" s="126"/>
    </row>
    <row r="3" spans="1:8" ht="15.75" thickBot="1" x14ac:dyDescent="0.3">
      <c r="A3" s="127" t="s">
        <v>130</v>
      </c>
      <c r="B3" s="127"/>
      <c r="C3" s="81">
        <v>29</v>
      </c>
    </row>
    <row r="4" spans="1:8" ht="15.75" thickBot="1" x14ac:dyDescent="0.3">
      <c r="A4" s="127" t="s">
        <v>75</v>
      </c>
      <c r="B4" s="127"/>
      <c r="C4" s="82">
        <v>0</v>
      </c>
    </row>
    <row r="5" spans="1:8" ht="15.75" thickBot="1" x14ac:dyDescent="0.3">
      <c r="A5" s="130"/>
      <c r="B5" s="131"/>
      <c r="C5" s="126"/>
    </row>
    <row r="6" spans="1:8" ht="15.75" thickBot="1" x14ac:dyDescent="0.3">
      <c r="A6" s="15" t="s">
        <v>34</v>
      </c>
      <c r="B6" s="16" t="s">
        <v>35</v>
      </c>
      <c r="C6" s="17" t="s">
        <v>33</v>
      </c>
      <c r="D6" s="119" t="s">
        <v>5</v>
      </c>
      <c r="E6" s="115" t="s">
        <v>13</v>
      </c>
      <c r="F6" s="115" t="s">
        <v>22</v>
      </c>
      <c r="G6" s="115" t="s">
        <v>238</v>
      </c>
    </row>
    <row r="7" spans="1:8" ht="15.75" thickBot="1" x14ac:dyDescent="0.3">
      <c r="A7" s="18">
        <v>1</v>
      </c>
      <c r="B7" s="19" t="s">
        <v>206</v>
      </c>
      <c r="C7" s="24">
        <f>'MONTAJE MÓDULO FOTOVOLTAICO'!G4</f>
        <v>18401.37</v>
      </c>
      <c r="D7" s="120">
        <f>+'MONTAJE MÓDULO FOTOVOLTAICO'!E9</f>
        <v>67.5</v>
      </c>
      <c r="E7" s="118">
        <f>+'MONTAJE MÓDULO FOTOVOLTAICO'!E16</f>
        <v>565.57999999999993</v>
      </c>
      <c r="F7" s="118">
        <f>+'MONTAJE MÓDULO FOTOVOLTAICO'!E26</f>
        <v>1.4500000000000002</v>
      </c>
      <c r="G7" s="116">
        <f>E7+F7</f>
        <v>567.03</v>
      </c>
      <c r="H7" s="73">
        <f>C7/$C$3</f>
        <v>634.53</v>
      </c>
    </row>
    <row r="8" spans="1:8" ht="15.75" thickBot="1" x14ac:dyDescent="0.3">
      <c r="A8" s="18">
        <v>2</v>
      </c>
      <c r="B8" s="19" t="s">
        <v>36</v>
      </c>
      <c r="C8" s="24">
        <f>'MONTAJE CAJA DE EQUIPOS'!G4</f>
        <v>23816.25</v>
      </c>
      <c r="D8" s="120">
        <f>+'MONTAJE CAJA DE EQUIPOS'!E9</f>
        <v>100</v>
      </c>
      <c r="E8" s="118">
        <f>+'MONTAJE CAJA DE EQUIPOS'!E13</f>
        <v>718.45</v>
      </c>
      <c r="F8" s="118">
        <f>+'MONTAJE CAJA DE EQUIPOS'!E25</f>
        <v>2.8</v>
      </c>
      <c r="G8" s="116">
        <f t="shared" ref="G8:G12" si="0">E8+F8</f>
        <v>721.25</v>
      </c>
      <c r="H8" s="73">
        <f t="shared" ref="H8:H13" si="1">C8/$C$3</f>
        <v>821.25</v>
      </c>
    </row>
    <row r="9" spans="1:8" ht="15.75" thickBot="1" x14ac:dyDescent="0.3">
      <c r="A9" s="18">
        <v>3</v>
      </c>
      <c r="B9" s="19" t="s">
        <v>37</v>
      </c>
      <c r="C9" s="24">
        <f>'MONTAJE BANCO DE BATERÍAS'!G4</f>
        <v>19111.724999999995</v>
      </c>
      <c r="D9" s="120">
        <f>+'MONTAJE BANCO DE BATERÍAS'!E9</f>
        <v>112.5</v>
      </c>
      <c r="E9" s="118">
        <f>+'MONTAJE BANCO DE BATERÍAS'!E13</f>
        <v>545.20000000000016</v>
      </c>
      <c r="F9" s="118">
        <f>+'MONTAJE BANCO DE BATERÍAS'!E26</f>
        <v>1.325</v>
      </c>
      <c r="G9" s="116">
        <f t="shared" si="0"/>
        <v>546.5250000000002</v>
      </c>
      <c r="H9" s="73">
        <f t="shared" si="1"/>
        <v>659.02499999999986</v>
      </c>
    </row>
    <row r="10" spans="1:8" ht="15.75" thickBot="1" x14ac:dyDescent="0.3">
      <c r="A10" s="18">
        <v>4</v>
      </c>
      <c r="B10" s="19" t="s">
        <v>38</v>
      </c>
      <c r="C10" s="24">
        <f>'PUESTA A TIERRA'!G4</f>
        <v>3604.4825000000001</v>
      </c>
      <c r="D10" s="120">
        <f>+'PUESTA A TIERRA'!E9</f>
        <v>97.5</v>
      </c>
      <c r="E10" s="118">
        <f>+'PUESTA A TIERRA'!E15</f>
        <v>25.630000000000003</v>
      </c>
      <c r="F10" s="118">
        <f>+'PUESTA A TIERRA'!E18</f>
        <v>1.1625000000000001</v>
      </c>
      <c r="G10" s="116">
        <f t="shared" si="0"/>
        <v>26.792500000000004</v>
      </c>
      <c r="H10" s="73">
        <f t="shared" si="1"/>
        <v>124.2925</v>
      </c>
    </row>
    <row r="11" spans="1:8" ht="15.75" thickBot="1" x14ac:dyDescent="0.3">
      <c r="A11" s="18">
        <v>5</v>
      </c>
      <c r="B11" s="19" t="s">
        <v>39</v>
      </c>
      <c r="C11" s="24">
        <f>'INSTALACIÓN ELÉCTRICA DE LA VIV'!G4</f>
        <v>15220.65</v>
      </c>
      <c r="D11" s="120">
        <f>+'INSTALACIÓN ELÉCTRICA DE LA VIV'!E9</f>
        <v>260</v>
      </c>
      <c r="E11" s="118">
        <f>+'INSTALACIÓN ELÉCTRICA DE LA VIV'!E13</f>
        <v>261.25</v>
      </c>
      <c r="F11" s="118">
        <f>+'INSTALACIÓN ELÉCTRICA DE LA VIV'!E33</f>
        <v>3.5999999999999996</v>
      </c>
      <c r="G11" s="116">
        <f t="shared" si="0"/>
        <v>264.85000000000002</v>
      </c>
      <c r="H11" s="73">
        <f t="shared" si="1"/>
        <v>524.85</v>
      </c>
    </row>
    <row r="12" spans="1:8" ht="15.75" thickBot="1" x14ac:dyDescent="0.3">
      <c r="A12" s="18">
        <v>6</v>
      </c>
      <c r="B12" s="19" t="s">
        <v>40</v>
      </c>
      <c r="C12" s="24">
        <f>CAPACITACIÓN!G5</f>
        <v>1027</v>
      </c>
      <c r="D12" s="120">
        <f>+CAPACITACIÓN!H10</f>
        <v>13.793103448275861</v>
      </c>
      <c r="E12" s="118">
        <f>+CAPACITACIÓN!H13</f>
        <v>21.206896551724139</v>
      </c>
      <c r="F12" s="118">
        <f>+CAPACITACIÓN!H19</f>
        <v>0.41379310344827586</v>
      </c>
      <c r="G12" s="116">
        <f t="shared" si="0"/>
        <v>21.620689655172416</v>
      </c>
      <c r="H12" s="73">
        <f t="shared" si="1"/>
        <v>35.413793103448278</v>
      </c>
    </row>
    <row r="13" spans="1:8" ht="15.75" thickBot="1" x14ac:dyDescent="0.3">
      <c r="A13" s="18">
        <v>7</v>
      </c>
      <c r="B13" s="19" t="s">
        <v>41</v>
      </c>
      <c r="C13" s="24">
        <f>TRANSPORTE!G5</f>
        <v>5502.75</v>
      </c>
      <c r="D13" s="97"/>
      <c r="E13" s="90">
        <f>C13/C3</f>
        <v>189.75</v>
      </c>
      <c r="F13" s="108"/>
      <c r="G13" s="90">
        <f>E13</f>
        <v>189.75</v>
      </c>
      <c r="H13" s="73">
        <f t="shared" si="1"/>
        <v>189.75</v>
      </c>
    </row>
    <row r="14" spans="1:8" ht="15.75" thickBot="1" x14ac:dyDescent="0.3">
      <c r="B14" s="74" t="s">
        <v>4</v>
      </c>
      <c r="C14" s="75">
        <f>SUM(C7:C13)</f>
        <v>86684.227499999979</v>
      </c>
      <c r="D14" s="114">
        <f>SUM(D7:D12)</f>
        <v>651.29310344827582</v>
      </c>
      <c r="E14" s="114">
        <f>SUM(E7:E12)</f>
        <v>2137.3168965517243</v>
      </c>
      <c r="F14" s="114">
        <f>SUM(F7:F12)</f>
        <v>10.751293103448276</v>
      </c>
      <c r="G14" s="114">
        <f>D14+E14+F14+E13</f>
        <v>2989.1112931034486</v>
      </c>
    </row>
    <row r="15" spans="1:8" ht="15.75" thickBot="1" x14ac:dyDescent="0.3"/>
    <row r="16" spans="1:8" ht="15.75" thickBot="1" x14ac:dyDescent="0.3">
      <c r="A16" s="124" t="s">
        <v>123</v>
      </c>
      <c r="B16" s="125"/>
      <c r="C16" s="128"/>
      <c r="D16" s="117">
        <f>C14/C3</f>
        <v>2989.1112931034477</v>
      </c>
      <c r="E16" s="73"/>
    </row>
    <row r="17" spans="1:3" ht="15.75" thickBot="1" x14ac:dyDescent="0.3">
      <c r="A17" s="127" t="s">
        <v>129</v>
      </c>
      <c r="B17" s="127"/>
      <c r="C17" s="81">
        <v>1</v>
      </c>
    </row>
    <row r="18" spans="1:3" ht="15.75" thickBot="1" x14ac:dyDescent="0.3">
      <c r="A18" s="127" t="s">
        <v>131</v>
      </c>
      <c r="B18" s="127"/>
      <c r="C18" s="81">
        <v>8</v>
      </c>
    </row>
    <row r="19" spans="1:3" ht="15.75" thickBot="1" x14ac:dyDescent="0.3">
      <c r="A19" s="127" t="s">
        <v>74</v>
      </c>
      <c r="B19" s="127"/>
      <c r="C19" s="82"/>
    </row>
    <row r="20" spans="1:3" ht="15.75" thickBot="1" x14ac:dyDescent="0.3">
      <c r="A20" s="130"/>
      <c r="B20" s="131"/>
      <c r="C20" s="126"/>
    </row>
    <row r="21" spans="1:3" ht="15.75" thickBot="1" x14ac:dyDescent="0.3">
      <c r="A21" s="15" t="s">
        <v>34</v>
      </c>
      <c r="B21" s="16" t="s">
        <v>35</v>
      </c>
      <c r="C21" s="17" t="s">
        <v>33</v>
      </c>
    </row>
    <row r="22" spans="1:3" ht="15.75" thickBot="1" x14ac:dyDescent="0.3">
      <c r="A22" s="18">
        <v>1</v>
      </c>
      <c r="B22" s="19" t="s">
        <v>191</v>
      </c>
      <c r="C22" s="24">
        <f>'MONTAJE MÓDULO PV MICRO-RED'!G4</f>
        <v>38956.959999999992</v>
      </c>
    </row>
    <row r="23" spans="1:3" ht="15.75" thickBot="1" x14ac:dyDescent="0.3">
      <c r="A23" s="18">
        <v>2</v>
      </c>
      <c r="B23" s="19" t="s">
        <v>192</v>
      </c>
      <c r="C23" s="24">
        <f>'MONTAJE CAJA MICRO-RED'!G4</f>
        <v>10489.8</v>
      </c>
    </row>
    <row r="24" spans="1:3" ht="15.75" thickBot="1" x14ac:dyDescent="0.3">
      <c r="A24" s="18">
        <v>3</v>
      </c>
      <c r="B24" s="19" t="s">
        <v>193</v>
      </c>
      <c r="C24" s="24">
        <f>'MONTAJE BATERÍAS MICRO-RED'!G4</f>
        <v>36129.599999999991</v>
      </c>
    </row>
    <row r="25" spans="1:3" ht="15.75" thickBot="1" x14ac:dyDescent="0.3">
      <c r="A25" s="18">
        <v>4</v>
      </c>
      <c r="B25" s="19" t="s">
        <v>194</v>
      </c>
      <c r="C25" s="24">
        <f>'PUESTA A TIERRA MICRO-RED'!G4</f>
        <v>150.05249999999998</v>
      </c>
    </row>
    <row r="26" spans="1:3" ht="15.75" thickBot="1" x14ac:dyDescent="0.3">
      <c r="A26" s="18">
        <v>5</v>
      </c>
      <c r="B26" s="19" t="s">
        <v>195</v>
      </c>
      <c r="C26" s="24">
        <f>'INST. ELÉCT. VIVIENDA MICRO-RED'!G5</f>
        <v>19836.599999999999</v>
      </c>
    </row>
    <row r="27" spans="1:3" ht="15.75" thickBot="1" x14ac:dyDescent="0.3">
      <c r="A27" s="18">
        <v>6</v>
      </c>
      <c r="B27" s="19" t="s">
        <v>196</v>
      </c>
      <c r="C27" s="24">
        <f>'PARARRAYOS MICRO-RED'!G4</f>
        <v>2644.9375</v>
      </c>
    </row>
    <row r="28" spans="1:3" ht="15.75" thickBot="1" x14ac:dyDescent="0.3">
      <c r="A28" s="18">
        <v>7</v>
      </c>
      <c r="B28" s="19" t="s">
        <v>197</v>
      </c>
      <c r="C28" s="24">
        <f>'INSTALACIÓN MÓDULO DE POTENCIA'!G4</f>
        <v>40276.300000000003</v>
      </c>
    </row>
    <row r="29" spans="1:3" ht="15.75" thickBot="1" x14ac:dyDescent="0.3">
      <c r="A29" s="18">
        <v>8</v>
      </c>
      <c r="B29" s="19" t="s">
        <v>198</v>
      </c>
      <c r="C29" s="24">
        <f>'CONSTRUCCIÓN CASA DE EQUIPOS'!G4</f>
        <v>11876</v>
      </c>
    </row>
    <row r="30" spans="1:3" ht="15.75" thickBot="1" x14ac:dyDescent="0.3">
      <c r="A30" s="18">
        <v>9</v>
      </c>
      <c r="B30" s="19" t="s">
        <v>199</v>
      </c>
      <c r="C30" s="24">
        <f>'INST ELÉCTRICA CASA DE EQUIPOS'!G4</f>
        <v>721.05000000000007</v>
      </c>
    </row>
    <row r="31" spans="1:3" ht="15.75" thickBot="1" x14ac:dyDescent="0.3">
      <c r="A31" s="18">
        <v>10</v>
      </c>
      <c r="B31" s="19" t="s">
        <v>200</v>
      </c>
      <c r="C31" s="24">
        <f>'RED DE DISTRIBUCIÓN'!G4</f>
        <v>57380.805300000007</v>
      </c>
    </row>
    <row r="32" spans="1:3" ht="15.75" thickBot="1" x14ac:dyDescent="0.3">
      <c r="A32" s="18">
        <v>11</v>
      </c>
      <c r="B32" s="19" t="s">
        <v>202</v>
      </c>
      <c r="C32" s="24">
        <f>'CAPACITACIÓN USUARIOS MICRO-RED'!G5</f>
        <v>1027</v>
      </c>
    </row>
    <row r="33" spans="1:12" ht="30.75" thickBot="1" x14ac:dyDescent="0.3">
      <c r="A33" s="18">
        <v>12</v>
      </c>
      <c r="B33" s="88" t="s">
        <v>203</v>
      </c>
      <c r="C33" s="24">
        <f>'CAPACITACIÓN TÉCNICOS CNEL'!G5</f>
        <v>1027</v>
      </c>
    </row>
    <row r="34" spans="1:12" ht="15.75" thickBot="1" x14ac:dyDescent="0.3">
      <c r="A34" s="18">
        <v>13</v>
      </c>
      <c r="B34" s="19" t="s">
        <v>41</v>
      </c>
      <c r="C34" s="24">
        <f>'TRANSPORTE EQUIPOS MICRO-RED'!G5</f>
        <v>12144</v>
      </c>
      <c r="L34" s="123"/>
    </row>
    <row r="35" spans="1:12" ht="15.75" thickBot="1" x14ac:dyDescent="0.3">
      <c r="B35" s="74" t="s">
        <v>4</v>
      </c>
      <c r="C35" s="75">
        <f>SUM(C22:C34)</f>
        <v>232660.1053</v>
      </c>
    </row>
    <row r="37" spans="1:12" x14ac:dyDescent="0.25">
      <c r="L37" s="121"/>
    </row>
    <row r="38" spans="1:12" x14ac:dyDescent="0.25">
      <c r="B38" s="129" t="s">
        <v>204</v>
      </c>
      <c r="C38" s="129"/>
    </row>
    <row r="39" spans="1:12" x14ac:dyDescent="0.25">
      <c r="B39" s="89" t="s">
        <v>130</v>
      </c>
      <c r="C39" s="90">
        <f>C14</f>
        <v>86684.227499999979</v>
      </c>
    </row>
    <row r="40" spans="1:12" x14ac:dyDescent="0.25">
      <c r="B40" s="89" t="s">
        <v>129</v>
      </c>
      <c r="C40" s="90">
        <f>C35</f>
        <v>232660.1053</v>
      </c>
    </row>
    <row r="41" spans="1:12" x14ac:dyDescent="0.25">
      <c r="B41" s="91" t="s">
        <v>4</v>
      </c>
      <c r="C41" s="92">
        <f>SUM(C39:C40)</f>
        <v>319344.33279999997</v>
      </c>
      <c r="J41" s="122"/>
    </row>
    <row r="43" spans="1:12" x14ac:dyDescent="0.25">
      <c r="C43" s="121"/>
    </row>
    <row r="44" spans="1:12" x14ac:dyDescent="0.25">
      <c r="C44" s="73"/>
    </row>
  </sheetData>
  <mergeCells count="10">
    <mergeCell ref="B38:C38"/>
    <mergeCell ref="A18:B18"/>
    <mergeCell ref="A5:C5"/>
    <mergeCell ref="A20:C20"/>
    <mergeCell ref="A19:B19"/>
    <mergeCell ref="A2:C2"/>
    <mergeCell ref="A3:B3"/>
    <mergeCell ref="A4:B4"/>
    <mergeCell ref="A16:C16"/>
    <mergeCell ref="A17:B17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8" zoomScale="90" zoomScaleNormal="90" workbookViewId="0">
      <selection sqref="A1:G35"/>
    </sheetView>
  </sheetViews>
  <sheetFormatPr baseColWidth="10" defaultRowHeight="15" x14ac:dyDescent="0.25"/>
  <cols>
    <col min="1" max="1" width="42.28515625" customWidth="1"/>
  </cols>
  <sheetData>
    <row r="1" spans="1:7" x14ac:dyDescent="0.25">
      <c r="A1" s="80" t="s">
        <v>212</v>
      </c>
      <c r="B1" s="80">
        <f>'RESUMEN PRESUPUESTO REFENCIAL'!C18</f>
        <v>8</v>
      </c>
    </row>
    <row r="2" spans="1:7" x14ac:dyDescent="0.25">
      <c r="A2" t="s">
        <v>31</v>
      </c>
      <c r="B2">
        <v>1</v>
      </c>
    </row>
    <row r="3" spans="1:7" ht="15.75" thickBot="1" x14ac:dyDescent="0.3">
      <c r="A3" s="132" t="s">
        <v>29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214</v>
      </c>
      <c r="B4" s="2"/>
      <c r="C4" s="2"/>
      <c r="D4" s="1" t="s">
        <v>0</v>
      </c>
      <c r="E4" s="23">
        <f>E9+E16+E30</f>
        <v>4980.619999999999</v>
      </c>
      <c r="F4" s="1"/>
      <c r="G4" s="23">
        <f>G9+G16+G30</f>
        <v>38956.959999999992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7"/>
      <c r="F8" s="136"/>
      <c r="G8" s="136"/>
    </row>
    <row r="9" spans="1:7" ht="15.75" thickBot="1" x14ac:dyDescent="0.3">
      <c r="A9" s="10" t="s">
        <v>5</v>
      </c>
      <c r="B9" s="11"/>
      <c r="C9" s="12"/>
      <c r="D9" s="13"/>
      <c r="E9" s="38">
        <f>SUM(E10:E15)</f>
        <v>460</v>
      </c>
      <c r="F9" s="13"/>
      <c r="G9" s="38">
        <f>SUM(G10:G15)</f>
        <v>3680</v>
      </c>
    </row>
    <row r="10" spans="1:7" ht="15.75" thickBot="1" x14ac:dyDescent="0.3">
      <c r="A10" s="7" t="s">
        <v>6</v>
      </c>
      <c r="B10" s="5" t="s">
        <v>7</v>
      </c>
      <c r="C10" s="6">
        <v>4</v>
      </c>
      <c r="D10" s="37">
        <v>30</v>
      </c>
      <c r="E10" s="37">
        <f>C10*D10</f>
        <v>120</v>
      </c>
      <c r="F10" s="6">
        <f>B1</f>
        <v>8</v>
      </c>
      <c r="G10" s="37">
        <f>E10*F10</f>
        <v>960</v>
      </c>
    </row>
    <row r="11" spans="1:7" ht="15.75" thickBot="1" x14ac:dyDescent="0.3">
      <c r="A11" s="7" t="s">
        <v>8</v>
      </c>
      <c r="B11" s="5" t="s">
        <v>7</v>
      </c>
      <c r="C11" s="6">
        <v>8</v>
      </c>
      <c r="D11" s="37">
        <v>20</v>
      </c>
      <c r="E11" s="37">
        <f t="shared" ref="E11:E34" si="0">C11*D11</f>
        <v>160</v>
      </c>
      <c r="F11" s="6">
        <f>B1</f>
        <v>8</v>
      </c>
      <c r="G11" s="37">
        <f>E11*F11</f>
        <v>1280</v>
      </c>
    </row>
    <row r="12" spans="1:7" ht="15.75" thickBot="1" x14ac:dyDescent="0.3">
      <c r="A12" s="7" t="s">
        <v>9</v>
      </c>
      <c r="B12" s="5" t="s">
        <v>7</v>
      </c>
      <c r="C12" s="6">
        <v>4</v>
      </c>
      <c r="D12" s="37">
        <v>15</v>
      </c>
      <c r="E12" s="37">
        <f t="shared" si="0"/>
        <v>60</v>
      </c>
      <c r="F12" s="6">
        <f>B1</f>
        <v>8</v>
      </c>
      <c r="G12" s="37">
        <f t="shared" ref="G12:G15" si="1">E12*F12</f>
        <v>480</v>
      </c>
    </row>
    <row r="13" spans="1:7" ht="15.75" thickBot="1" x14ac:dyDescent="0.3">
      <c r="A13" s="7" t="s">
        <v>10</v>
      </c>
      <c r="B13" s="5" t="s">
        <v>7</v>
      </c>
      <c r="C13" s="6">
        <v>4</v>
      </c>
      <c r="D13" s="37">
        <v>10</v>
      </c>
      <c r="E13" s="37">
        <f t="shared" si="0"/>
        <v>40</v>
      </c>
      <c r="F13" s="6">
        <f>B1</f>
        <v>8</v>
      </c>
      <c r="G13" s="37">
        <f t="shared" si="1"/>
        <v>320</v>
      </c>
    </row>
    <row r="14" spans="1:7" ht="26.25" thickBot="1" x14ac:dyDescent="0.3">
      <c r="A14" s="7" t="s">
        <v>11</v>
      </c>
      <c r="B14" s="5" t="s">
        <v>7</v>
      </c>
      <c r="C14" s="6">
        <v>4</v>
      </c>
      <c r="D14" s="37">
        <v>10</v>
      </c>
      <c r="E14" s="37">
        <f t="shared" si="0"/>
        <v>40</v>
      </c>
      <c r="F14" s="6">
        <f>B1</f>
        <v>8</v>
      </c>
      <c r="G14" s="37">
        <f t="shared" si="1"/>
        <v>320</v>
      </c>
    </row>
    <row r="15" spans="1:7" ht="26.25" thickBot="1" x14ac:dyDescent="0.3">
      <c r="A15" s="7" t="s">
        <v>12</v>
      </c>
      <c r="B15" s="5" t="s">
        <v>7</v>
      </c>
      <c r="C15" s="6">
        <v>4</v>
      </c>
      <c r="D15" s="37">
        <v>10</v>
      </c>
      <c r="E15" s="37">
        <f t="shared" si="0"/>
        <v>40</v>
      </c>
      <c r="F15" s="6">
        <f>B1</f>
        <v>8</v>
      </c>
      <c r="G15" s="37">
        <f t="shared" si="1"/>
        <v>320</v>
      </c>
    </row>
    <row r="16" spans="1:7" ht="15.75" thickBot="1" x14ac:dyDescent="0.3">
      <c r="A16" s="8" t="s">
        <v>13</v>
      </c>
      <c r="B16" s="9"/>
      <c r="C16" s="9"/>
      <c r="D16" s="9"/>
      <c r="E16" s="38">
        <f>SUM(E17:E29)</f>
        <v>4516.2199999999993</v>
      </c>
      <c r="F16" s="9"/>
      <c r="G16" s="38">
        <f>SUM(G17:G29)</f>
        <v>35241.759999999995</v>
      </c>
    </row>
    <row r="17" spans="1:7" ht="15.75" thickBot="1" x14ac:dyDescent="0.3">
      <c r="A17" s="7" t="s">
        <v>128</v>
      </c>
      <c r="B17" s="5" t="s">
        <v>15</v>
      </c>
      <c r="C17" s="6">
        <v>8</v>
      </c>
      <c r="D17" s="37">
        <v>380</v>
      </c>
      <c r="E17" s="37">
        <f>C17*D17</f>
        <v>3040</v>
      </c>
      <c r="F17" s="6">
        <f>B1</f>
        <v>8</v>
      </c>
      <c r="G17" s="37">
        <f>E17*F17</f>
        <v>24320</v>
      </c>
    </row>
    <row r="18" spans="1:7" ht="26.25" thickBot="1" x14ac:dyDescent="0.3">
      <c r="A18" s="7" t="s">
        <v>213</v>
      </c>
      <c r="B18" s="5" t="s">
        <v>15</v>
      </c>
      <c r="C18" s="6">
        <v>1</v>
      </c>
      <c r="D18" s="93">
        <v>900</v>
      </c>
      <c r="E18" s="37">
        <f t="shared" si="0"/>
        <v>900</v>
      </c>
      <c r="F18" s="6">
        <f>B1</f>
        <v>8</v>
      </c>
      <c r="G18" s="37">
        <f>E18*F18</f>
        <v>7200</v>
      </c>
    </row>
    <row r="19" spans="1:7" ht="39.75" customHeight="1" thickBot="1" x14ac:dyDescent="0.3">
      <c r="A19" s="7" t="s">
        <v>133</v>
      </c>
      <c r="B19" s="5" t="s">
        <v>119</v>
      </c>
      <c r="C19" s="6">
        <v>1</v>
      </c>
      <c r="D19" s="93">
        <v>190</v>
      </c>
      <c r="E19" s="37">
        <f t="shared" si="0"/>
        <v>190</v>
      </c>
      <c r="F19" s="6">
        <f>B1</f>
        <v>8</v>
      </c>
      <c r="G19" s="37">
        <f t="shared" ref="G19:G29" si="2">E19*F19</f>
        <v>1520</v>
      </c>
    </row>
    <row r="20" spans="1:7" ht="15.75" thickBot="1" x14ac:dyDescent="0.3">
      <c r="A20" s="7" t="s">
        <v>17</v>
      </c>
      <c r="B20" s="5" t="s">
        <v>15</v>
      </c>
      <c r="C20" s="78">
        <v>18</v>
      </c>
      <c r="D20" s="37">
        <v>2.52</v>
      </c>
      <c r="E20" s="37">
        <f t="shared" si="0"/>
        <v>45.36</v>
      </c>
      <c r="F20" s="6">
        <f>B1</f>
        <v>8</v>
      </c>
      <c r="G20" s="37">
        <f t="shared" si="2"/>
        <v>362.88</v>
      </c>
    </row>
    <row r="21" spans="1:7" ht="15.75" thickBot="1" x14ac:dyDescent="0.3">
      <c r="A21" s="7" t="s">
        <v>18</v>
      </c>
      <c r="B21" s="5" t="s">
        <v>15</v>
      </c>
      <c r="C21" s="78">
        <v>18</v>
      </c>
      <c r="D21" s="37">
        <v>2.52</v>
      </c>
      <c r="E21" s="37">
        <f t="shared" si="0"/>
        <v>45.36</v>
      </c>
      <c r="F21" s="6">
        <f>B1</f>
        <v>8</v>
      </c>
      <c r="G21" s="37">
        <f t="shared" si="2"/>
        <v>362.88</v>
      </c>
    </row>
    <row r="22" spans="1:7" ht="26.25" thickBot="1" x14ac:dyDescent="0.3">
      <c r="A22" s="7" t="s">
        <v>135</v>
      </c>
      <c r="B22" s="5" t="s">
        <v>19</v>
      </c>
      <c r="C22" s="104">
        <v>30</v>
      </c>
      <c r="D22" s="93">
        <v>0.85</v>
      </c>
      <c r="E22" s="37">
        <f t="shared" si="0"/>
        <v>25.5</v>
      </c>
      <c r="F22" s="6">
        <f>B1</f>
        <v>8</v>
      </c>
      <c r="G22" s="37">
        <f t="shared" si="2"/>
        <v>204</v>
      </c>
    </row>
    <row r="23" spans="1:7" ht="26.25" thickBot="1" x14ac:dyDescent="0.3">
      <c r="A23" s="7" t="s">
        <v>134</v>
      </c>
      <c r="B23" s="5" t="s">
        <v>19</v>
      </c>
      <c r="C23" s="104">
        <v>30</v>
      </c>
      <c r="D23" s="93">
        <v>0.85</v>
      </c>
      <c r="E23" s="37">
        <f t="shared" si="0"/>
        <v>25.5</v>
      </c>
      <c r="F23" s="6">
        <f>B1</f>
        <v>8</v>
      </c>
      <c r="G23" s="37">
        <f t="shared" si="2"/>
        <v>204</v>
      </c>
    </row>
    <row r="24" spans="1:7" ht="15.75" thickBot="1" x14ac:dyDescent="0.3">
      <c r="A24" s="7" t="s">
        <v>20</v>
      </c>
      <c r="B24" s="5" t="s">
        <v>19</v>
      </c>
      <c r="C24" s="105">
        <v>30</v>
      </c>
      <c r="D24" s="93">
        <v>0.5</v>
      </c>
      <c r="E24" s="37">
        <f t="shared" si="0"/>
        <v>15</v>
      </c>
      <c r="F24" s="6">
        <f>B1</f>
        <v>8</v>
      </c>
      <c r="G24" s="37">
        <f t="shared" si="2"/>
        <v>120</v>
      </c>
    </row>
    <row r="25" spans="1:7" ht="26.25" thickBot="1" x14ac:dyDescent="0.3">
      <c r="A25" s="7" t="s">
        <v>120</v>
      </c>
      <c r="B25" s="5" t="s">
        <v>15</v>
      </c>
      <c r="C25" s="6">
        <v>40</v>
      </c>
      <c r="D25" s="93">
        <v>0.1</v>
      </c>
      <c r="E25" s="37">
        <f t="shared" si="0"/>
        <v>4</v>
      </c>
      <c r="F25" s="6">
        <f>B1</f>
        <v>8</v>
      </c>
      <c r="G25" s="37">
        <f t="shared" si="2"/>
        <v>32</v>
      </c>
    </row>
    <row r="26" spans="1:7" ht="26.25" thickBot="1" x14ac:dyDescent="0.3">
      <c r="A26" s="7" t="s">
        <v>136</v>
      </c>
      <c r="B26" s="5" t="s">
        <v>15</v>
      </c>
      <c r="C26" s="6">
        <v>1</v>
      </c>
      <c r="D26" s="93">
        <v>150</v>
      </c>
      <c r="E26" s="37">
        <f t="shared" si="0"/>
        <v>150</v>
      </c>
      <c r="F26" s="6">
        <v>4</v>
      </c>
      <c r="G26" s="37">
        <f t="shared" si="2"/>
        <v>600</v>
      </c>
    </row>
    <row r="27" spans="1:7" ht="26.25" thickBot="1" x14ac:dyDescent="0.3">
      <c r="A27" s="7" t="s">
        <v>137</v>
      </c>
      <c r="B27" s="5" t="s">
        <v>19</v>
      </c>
      <c r="C27" s="6">
        <v>18</v>
      </c>
      <c r="D27" s="93">
        <v>2</v>
      </c>
      <c r="E27" s="37">
        <f t="shared" si="0"/>
        <v>36</v>
      </c>
      <c r="F27" s="6">
        <v>4</v>
      </c>
      <c r="G27" s="37">
        <f t="shared" si="2"/>
        <v>144</v>
      </c>
    </row>
    <row r="28" spans="1:7" ht="26.25" thickBot="1" x14ac:dyDescent="0.3">
      <c r="A28" s="7" t="s">
        <v>138</v>
      </c>
      <c r="B28" s="5" t="s">
        <v>19</v>
      </c>
      <c r="C28" s="6">
        <v>18</v>
      </c>
      <c r="D28" s="93">
        <v>2</v>
      </c>
      <c r="E28" s="37">
        <f t="shared" si="0"/>
        <v>36</v>
      </c>
      <c r="F28" s="6">
        <v>4</v>
      </c>
      <c r="G28" s="37">
        <f t="shared" si="2"/>
        <v>144</v>
      </c>
    </row>
    <row r="29" spans="1:7" ht="15.75" thickBot="1" x14ac:dyDescent="0.3">
      <c r="A29" s="7" t="s">
        <v>21</v>
      </c>
      <c r="B29" s="5" t="s">
        <v>121</v>
      </c>
      <c r="C29" s="6">
        <v>1</v>
      </c>
      <c r="D29" s="37">
        <v>3.5</v>
      </c>
      <c r="E29" s="37">
        <f t="shared" si="0"/>
        <v>3.5</v>
      </c>
      <c r="F29" s="6">
        <f>B1</f>
        <v>8</v>
      </c>
      <c r="G29" s="37">
        <f t="shared" si="2"/>
        <v>28</v>
      </c>
    </row>
    <row r="30" spans="1:7" ht="15.75" thickBot="1" x14ac:dyDescent="0.3">
      <c r="A30" s="8" t="s">
        <v>22</v>
      </c>
      <c r="B30" s="9"/>
      <c r="C30" s="9"/>
      <c r="D30" s="9"/>
      <c r="E30" s="38">
        <f>SUM(E31:E34)</f>
        <v>4.3999999999999995</v>
      </c>
      <c r="F30" s="9"/>
      <c r="G30" s="38">
        <f>SUM(G31:G34)</f>
        <v>35.199999999999996</v>
      </c>
    </row>
    <row r="31" spans="1:7" ht="26.25" thickBot="1" x14ac:dyDescent="0.3">
      <c r="A31" s="7" t="s">
        <v>23</v>
      </c>
      <c r="B31" s="5" t="s">
        <v>24</v>
      </c>
      <c r="C31" s="6">
        <v>4</v>
      </c>
      <c r="D31" s="37">
        <v>0.25</v>
      </c>
      <c r="E31" s="37">
        <f t="shared" si="0"/>
        <v>1</v>
      </c>
      <c r="F31" s="6">
        <f>B1</f>
        <v>8</v>
      </c>
      <c r="G31" s="37">
        <f>E31*F31</f>
        <v>8</v>
      </c>
    </row>
    <row r="32" spans="1:7" ht="39" thickBot="1" x14ac:dyDescent="0.3">
      <c r="A32" s="7" t="s">
        <v>25</v>
      </c>
      <c r="B32" s="5" t="s">
        <v>24</v>
      </c>
      <c r="C32" s="6">
        <v>4</v>
      </c>
      <c r="D32" s="37">
        <v>0.35</v>
      </c>
      <c r="E32" s="37">
        <f t="shared" si="0"/>
        <v>1.4</v>
      </c>
      <c r="F32" s="6">
        <f>B1</f>
        <v>8</v>
      </c>
      <c r="G32" s="37">
        <f t="shared" ref="G32:G34" si="3">E32*F32</f>
        <v>11.2</v>
      </c>
    </row>
    <row r="33" spans="1:7" ht="15.75" thickBot="1" x14ac:dyDescent="0.3">
      <c r="A33" s="7" t="s">
        <v>26</v>
      </c>
      <c r="B33" s="5" t="s">
        <v>24</v>
      </c>
      <c r="C33" s="6">
        <v>4</v>
      </c>
      <c r="D33" s="37">
        <v>0.3</v>
      </c>
      <c r="E33" s="37">
        <f t="shared" si="0"/>
        <v>1.2</v>
      </c>
      <c r="F33" s="6">
        <f>B1</f>
        <v>8</v>
      </c>
      <c r="G33" s="37">
        <f t="shared" si="3"/>
        <v>9.6</v>
      </c>
    </row>
    <row r="34" spans="1:7" ht="26.25" thickBot="1" x14ac:dyDescent="0.3">
      <c r="A34" s="7" t="s">
        <v>27</v>
      </c>
      <c r="B34" s="5" t="s">
        <v>24</v>
      </c>
      <c r="C34" s="6">
        <v>4</v>
      </c>
      <c r="D34" s="37">
        <v>0.2</v>
      </c>
      <c r="E34" s="37">
        <f t="shared" si="0"/>
        <v>0.8</v>
      </c>
      <c r="F34" s="6">
        <f>B1</f>
        <v>8</v>
      </c>
      <c r="G34" s="37">
        <f t="shared" si="3"/>
        <v>6.4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1200" verticalDpi="1200" r:id="rId1"/>
  <ignoredErrors>
    <ignoredError sqref="E16 G16 E30 G30 F29:F34 F10:F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9"/>
    </sheetView>
  </sheetViews>
  <sheetFormatPr baseColWidth="10" defaultRowHeight="15" x14ac:dyDescent="0.25"/>
  <cols>
    <col min="1" max="1" width="42.140625" customWidth="1"/>
  </cols>
  <sheetData>
    <row r="1" spans="1:7" x14ac:dyDescent="0.25">
      <c r="A1" s="80" t="s">
        <v>212</v>
      </c>
      <c r="B1" s="80">
        <f>'RESUMEN PRESUPUESTO REFENCIAL'!C18</f>
        <v>8</v>
      </c>
    </row>
    <row r="2" spans="1:7" x14ac:dyDescent="0.25">
      <c r="A2" t="s">
        <v>31</v>
      </c>
      <c r="B2">
        <v>1</v>
      </c>
    </row>
    <row r="3" spans="1:7" ht="15.75" thickBot="1" x14ac:dyDescent="0.3">
      <c r="A3" s="132" t="s">
        <v>54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144</v>
      </c>
      <c r="B4" s="2"/>
      <c r="C4" s="2"/>
      <c r="D4" s="1" t="s">
        <v>0</v>
      </c>
      <c r="E4" s="23">
        <f>E9+E13+E20</f>
        <v>365</v>
      </c>
      <c r="F4" s="1"/>
      <c r="G4" s="23">
        <f>G9+G13+G20</f>
        <v>10489.8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6"/>
      <c r="F8" s="136"/>
      <c r="G8" s="136"/>
    </row>
    <row r="9" spans="1:7" ht="15.75" thickBot="1" x14ac:dyDescent="0.3">
      <c r="A9" s="10" t="s">
        <v>5</v>
      </c>
      <c r="B9" s="11"/>
      <c r="C9" s="12"/>
      <c r="D9" s="12"/>
      <c r="E9" s="39">
        <f>SUM(E10:E12)</f>
        <v>170</v>
      </c>
      <c r="F9" s="12"/>
      <c r="G9" s="39">
        <f>SUM(G10:G12)</f>
        <v>4930</v>
      </c>
    </row>
    <row r="10" spans="1:7" ht="15.75" thickBot="1" x14ac:dyDescent="0.3">
      <c r="A10" s="4" t="s">
        <v>43</v>
      </c>
      <c r="B10" s="5" t="s">
        <v>7</v>
      </c>
      <c r="C10" s="6">
        <v>2</v>
      </c>
      <c r="D10" s="37">
        <v>30</v>
      </c>
      <c r="E10" s="37">
        <f>C10*D10</f>
        <v>60</v>
      </c>
      <c r="F10" s="6">
        <v>29</v>
      </c>
      <c r="G10" s="37">
        <f>E10*F10</f>
        <v>1740</v>
      </c>
    </row>
    <row r="11" spans="1:7" ht="15.75" thickBot="1" x14ac:dyDescent="0.3">
      <c r="A11" s="4" t="s">
        <v>8</v>
      </c>
      <c r="B11" s="5" t="s">
        <v>7</v>
      </c>
      <c r="C11" s="6">
        <v>4</v>
      </c>
      <c r="D11" s="37">
        <v>20</v>
      </c>
      <c r="E11" s="37">
        <f t="shared" ref="E11:E12" si="0">C11*D11</f>
        <v>80</v>
      </c>
      <c r="F11" s="6">
        <v>29</v>
      </c>
      <c r="G11" s="37">
        <f t="shared" ref="G11:G12" si="1">E11*F11</f>
        <v>2320</v>
      </c>
    </row>
    <row r="12" spans="1:7" ht="15.75" thickBot="1" x14ac:dyDescent="0.3">
      <c r="A12" s="4" t="s">
        <v>9</v>
      </c>
      <c r="B12" s="20" t="s">
        <v>7</v>
      </c>
      <c r="C12" s="21">
        <v>2</v>
      </c>
      <c r="D12" s="37">
        <v>15</v>
      </c>
      <c r="E12" s="37">
        <f t="shared" si="0"/>
        <v>30</v>
      </c>
      <c r="F12" s="21">
        <v>29</v>
      </c>
      <c r="G12" s="37">
        <f t="shared" si="1"/>
        <v>870</v>
      </c>
    </row>
    <row r="13" spans="1:7" ht="15.75" thickBot="1" x14ac:dyDescent="0.3">
      <c r="A13" s="8" t="s">
        <v>13</v>
      </c>
      <c r="B13" s="12"/>
      <c r="C13" s="12"/>
      <c r="D13" s="12"/>
      <c r="E13" s="39">
        <f>SUM(E14:E19)</f>
        <v>191.6</v>
      </c>
      <c r="F13" s="12"/>
      <c r="G13" s="39">
        <f>SUM(G14:G19)</f>
        <v>5556.4</v>
      </c>
    </row>
    <row r="14" spans="1:7" ht="39" thickBot="1" x14ac:dyDescent="0.3">
      <c r="A14" s="7" t="s">
        <v>139</v>
      </c>
      <c r="B14" s="5" t="s">
        <v>15</v>
      </c>
      <c r="C14" s="6">
        <v>1</v>
      </c>
      <c r="D14" s="93">
        <v>50</v>
      </c>
      <c r="E14" s="37">
        <f t="shared" ref="E14:E16" si="2">C14*D14</f>
        <v>50</v>
      </c>
      <c r="F14" s="6">
        <v>29</v>
      </c>
      <c r="G14" s="37">
        <f t="shared" ref="G14:G16" si="3">E14*F14</f>
        <v>1450</v>
      </c>
    </row>
    <row r="15" spans="1:7" ht="51.75" thickBot="1" x14ac:dyDescent="0.3">
      <c r="A15" s="7" t="s">
        <v>242</v>
      </c>
      <c r="B15" s="5" t="s">
        <v>19</v>
      </c>
      <c r="C15" s="6">
        <v>2.5</v>
      </c>
      <c r="D15" s="93">
        <v>7</v>
      </c>
      <c r="E15" s="37">
        <f>C15*D15</f>
        <v>17.5</v>
      </c>
      <c r="F15" s="6">
        <v>29</v>
      </c>
      <c r="G15" s="37">
        <f t="shared" si="3"/>
        <v>507.5</v>
      </c>
    </row>
    <row r="16" spans="1:7" ht="15.75" thickBot="1" x14ac:dyDescent="0.3">
      <c r="A16" s="7" t="s">
        <v>243</v>
      </c>
      <c r="B16" s="5" t="s">
        <v>15</v>
      </c>
      <c r="C16" s="6">
        <v>1</v>
      </c>
      <c r="D16" s="93">
        <v>112</v>
      </c>
      <c r="E16" s="37">
        <f t="shared" si="2"/>
        <v>112</v>
      </c>
      <c r="F16" s="6">
        <v>29</v>
      </c>
      <c r="G16" s="37">
        <f t="shared" si="3"/>
        <v>3248</v>
      </c>
    </row>
    <row r="17" spans="1:7" ht="26.25" thickBot="1" x14ac:dyDescent="0.3">
      <c r="A17" s="7" t="s">
        <v>47</v>
      </c>
      <c r="B17" s="5" t="s">
        <v>15</v>
      </c>
      <c r="C17" s="6">
        <v>1</v>
      </c>
      <c r="D17" s="93">
        <v>1.1000000000000001</v>
      </c>
      <c r="E17" s="37">
        <f>C17*D17</f>
        <v>1.1000000000000001</v>
      </c>
      <c r="F17" s="6">
        <v>29</v>
      </c>
      <c r="G17" s="37">
        <f>E17*F17</f>
        <v>31.900000000000002</v>
      </c>
    </row>
    <row r="18" spans="1:7" ht="26.25" thickBot="1" x14ac:dyDescent="0.3">
      <c r="A18" s="7" t="s">
        <v>140</v>
      </c>
      <c r="B18" s="5" t="s">
        <v>19</v>
      </c>
      <c r="C18" s="6">
        <v>2.5</v>
      </c>
      <c r="D18" s="93">
        <v>3</v>
      </c>
      <c r="E18" s="37">
        <f t="shared" ref="E18:E19" si="4">C18*D18</f>
        <v>7.5</v>
      </c>
      <c r="F18" s="6">
        <v>29</v>
      </c>
      <c r="G18" s="37">
        <f t="shared" ref="G18:G19" si="5">E18*F18</f>
        <v>217.5</v>
      </c>
    </row>
    <row r="19" spans="1:7" ht="15.75" thickBot="1" x14ac:dyDescent="0.3">
      <c r="A19" s="7" t="s">
        <v>141</v>
      </c>
      <c r="B19" s="5" t="s">
        <v>15</v>
      </c>
      <c r="C19" s="6">
        <v>1</v>
      </c>
      <c r="D19" s="37">
        <v>3.5</v>
      </c>
      <c r="E19" s="37">
        <f t="shared" si="4"/>
        <v>3.5</v>
      </c>
      <c r="F19" s="6">
        <v>29</v>
      </c>
      <c r="G19" s="37">
        <f t="shared" si="5"/>
        <v>101.5</v>
      </c>
    </row>
    <row r="20" spans="1:7" ht="15.75" thickBot="1" x14ac:dyDescent="0.3">
      <c r="A20" s="8" t="s">
        <v>22</v>
      </c>
      <c r="B20" s="12"/>
      <c r="C20" s="9"/>
      <c r="D20" s="9"/>
      <c r="E20" s="39">
        <f>SUM(E21:E24)</f>
        <v>3.4</v>
      </c>
      <c r="F20" s="14"/>
      <c r="G20" s="39">
        <f>SUM(G21:G24)</f>
        <v>3.4</v>
      </c>
    </row>
    <row r="21" spans="1:7" ht="15.75" thickBot="1" x14ac:dyDescent="0.3">
      <c r="A21" s="4" t="s">
        <v>23</v>
      </c>
      <c r="B21" s="5" t="s">
        <v>24</v>
      </c>
      <c r="C21" s="6">
        <v>4</v>
      </c>
      <c r="D21" s="37">
        <v>0.25</v>
      </c>
      <c r="E21" s="37">
        <f>C21*D21</f>
        <v>1</v>
      </c>
      <c r="F21" s="6">
        <v>1</v>
      </c>
      <c r="G21" s="37">
        <f>E21*F21</f>
        <v>1</v>
      </c>
    </row>
    <row r="22" spans="1:7" ht="39" thickBot="1" x14ac:dyDescent="0.3">
      <c r="A22" s="7" t="s">
        <v>51</v>
      </c>
      <c r="B22" s="5" t="s">
        <v>24</v>
      </c>
      <c r="C22" s="6">
        <v>4</v>
      </c>
      <c r="D22" s="37">
        <v>0.35</v>
      </c>
      <c r="E22" s="37">
        <f t="shared" ref="E22:E24" si="6">C22*D22</f>
        <v>1.4</v>
      </c>
      <c r="F22" s="6">
        <v>1</v>
      </c>
      <c r="G22" s="37">
        <f t="shared" ref="G22:G24" si="7">E22*F22</f>
        <v>1.4</v>
      </c>
    </row>
    <row r="23" spans="1:7" ht="15.75" thickBot="1" x14ac:dyDescent="0.3">
      <c r="A23" s="4" t="s">
        <v>52</v>
      </c>
      <c r="B23" s="5" t="s">
        <v>24</v>
      </c>
      <c r="C23" s="6">
        <v>1</v>
      </c>
      <c r="D23" s="37">
        <v>0.4</v>
      </c>
      <c r="E23" s="37">
        <f t="shared" si="6"/>
        <v>0.4</v>
      </c>
      <c r="F23" s="6">
        <v>1</v>
      </c>
      <c r="G23" s="37">
        <f t="shared" si="7"/>
        <v>0.4</v>
      </c>
    </row>
    <row r="24" spans="1:7" ht="15.75" thickBot="1" x14ac:dyDescent="0.3">
      <c r="A24" s="4" t="s">
        <v>53</v>
      </c>
      <c r="B24" s="5" t="s">
        <v>24</v>
      </c>
      <c r="C24" s="6">
        <v>1</v>
      </c>
      <c r="D24" s="37">
        <v>0.6</v>
      </c>
      <c r="E24" s="37">
        <f t="shared" si="6"/>
        <v>0.6</v>
      </c>
      <c r="F24" s="6">
        <v>1</v>
      </c>
      <c r="G24" s="37">
        <f t="shared" si="7"/>
        <v>0.6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13 E13:E14 G13:G20 F20 E16:E2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G29"/>
    </sheetView>
  </sheetViews>
  <sheetFormatPr baseColWidth="10" defaultRowHeight="15" x14ac:dyDescent="0.25"/>
  <cols>
    <col min="1" max="1" width="42.7109375" customWidth="1"/>
  </cols>
  <sheetData>
    <row r="1" spans="1:7" x14ac:dyDescent="0.25">
      <c r="A1" s="80" t="s">
        <v>132</v>
      </c>
      <c r="B1" s="80">
        <f>'RESUMEN PRESUPUESTO REFENCIAL'!C18</f>
        <v>8</v>
      </c>
    </row>
    <row r="2" spans="1:7" x14ac:dyDescent="0.25">
      <c r="A2" t="s">
        <v>31</v>
      </c>
      <c r="B2">
        <v>1</v>
      </c>
    </row>
    <row r="3" spans="1:7" ht="15.75" thickBot="1" x14ac:dyDescent="0.3">
      <c r="A3" s="132" t="s">
        <v>29</v>
      </c>
      <c r="B3" s="132"/>
      <c r="C3" s="132"/>
      <c r="D3" s="132"/>
      <c r="E3" s="132"/>
      <c r="F3" s="132"/>
      <c r="G3" s="132"/>
    </row>
    <row r="4" spans="1:7" ht="26.25" thickBot="1" x14ac:dyDescent="0.3">
      <c r="A4" s="83" t="s">
        <v>145</v>
      </c>
      <c r="B4" s="2"/>
      <c r="C4" s="2"/>
      <c r="D4" s="1" t="s">
        <v>0</v>
      </c>
      <c r="E4" s="23">
        <f>E9+E13+E23</f>
        <v>4516.1999999999989</v>
      </c>
      <c r="F4" s="1"/>
      <c r="G4" s="23">
        <f>G9+G13+G23</f>
        <v>36129.599999999991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6"/>
      <c r="F8" s="136"/>
      <c r="G8" s="136"/>
    </row>
    <row r="9" spans="1:7" ht="15.75" thickBot="1" x14ac:dyDescent="0.3">
      <c r="A9" s="10" t="s">
        <v>5</v>
      </c>
      <c r="B9" s="11"/>
      <c r="C9" s="12"/>
      <c r="D9" s="12"/>
      <c r="E9" s="39">
        <f>SUM(E10:E12)</f>
        <v>190</v>
      </c>
      <c r="F9" s="12"/>
      <c r="G9" s="39">
        <f>SUM(G10:G12)</f>
        <v>1520</v>
      </c>
    </row>
    <row r="10" spans="1:7" ht="15.75" thickBot="1" x14ac:dyDescent="0.3">
      <c r="A10" s="4" t="s">
        <v>43</v>
      </c>
      <c r="B10" s="5" t="s">
        <v>7</v>
      </c>
      <c r="C10" s="6">
        <v>4</v>
      </c>
      <c r="D10" s="37">
        <v>30</v>
      </c>
      <c r="E10" s="37">
        <f>C10*D10</f>
        <v>120</v>
      </c>
      <c r="F10" s="6">
        <f>B1</f>
        <v>8</v>
      </c>
      <c r="G10" s="37">
        <f>E10*F10</f>
        <v>960</v>
      </c>
    </row>
    <row r="11" spans="1:7" ht="15.75" thickBot="1" x14ac:dyDescent="0.3">
      <c r="A11" s="4" t="s">
        <v>8</v>
      </c>
      <c r="B11" s="5" t="s">
        <v>7</v>
      </c>
      <c r="C11" s="6">
        <v>2</v>
      </c>
      <c r="D11" s="37">
        <v>20</v>
      </c>
      <c r="E11" s="37">
        <f t="shared" ref="E11:E12" si="0">C11*D11</f>
        <v>40</v>
      </c>
      <c r="F11" s="6">
        <f>B1</f>
        <v>8</v>
      </c>
      <c r="G11" s="37">
        <f t="shared" ref="G11:G12" si="1">E11*F11</f>
        <v>320</v>
      </c>
    </row>
    <row r="12" spans="1:7" ht="15.75" thickBot="1" x14ac:dyDescent="0.3">
      <c r="A12" s="22" t="s">
        <v>9</v>
      </c>
      <c r="B12" s="20" t="s">
        <v>7</v>
      </c>
      <c r="C12" s="6">
        <v>2</v>
      </c>
      <c r="D12" s="37">
        <v>15</v>
      </c>
      <c r="E12" s="37">
        <f t="shared" si="0"/>
        <v>30</v>
      </c>
      <c r="F12" s="21">
        <f>B1</f>
        <v>8</v>
      </c>
      <c r="G12" s="37">
        <f t="shared" si="1"/>
        <v>240</v>
      </c>
    </row>
    <row r="13" spans="1:7" ht="15.75" thickBot="1" x14ac:dyDescent="0.3">
      <c r="A13" s="10" t="s">
        <v>13</v>
      </c>
      <c r="B13" s="12"/>
      <c r="C13" s="9"/>
      <c r="D13" s="12"/>
      <c r="E13" s="39">
        <f>SUM(E14:E22)</f>
        <v>4323.2999999999993</v>
      </c>
      <c r="F13" s="12"/>
      <c r="G13" s="39">
        <f>SUM(G14:G22)</f>
        <v>34586.399999999994</v>
      </c>
    </row>
    <row r="14" spans="1:7" ht="15.75" thickBot="1" x14ac:dyDescent="0.3">
      <c r="A14" s="7" t="s">
        <v>146</v>
      </c>
      <c r="B14" s="5" t="s">
        <v>15</v>
      </c>
      <c r="C14" s="6">
        <v>8</v>
      </c>
      <c r="D14" s="93">
        <v>520</v>
      </c>
      <c r="E14" s="37">
        <f>C14*D14</f>
        <v>4160</v>
      </c>
      <c r="F14" s="6">
        <f>B1</f>
        <v>8</v>
      </c>
      <c r="G14" s="37">
        <f>E14*F14</f>
        <v>33280</v>
      </c>
    </row>
    <row r="15" spans="1:7" ht="15.75" thickBot="1" x14ac:dyDescent="0.3">
      <c r="A15" s="7" t="s">
        <v>147</v>
      </c>
      <c r="B15" s="5" t="s">
        <v>15</v>
      </c>
      <c r="C15" s="6">
        <v>1</v>
      </c>
      <c r="D15" s="93">
        <v>80</v>
      </c>
      <c r="E15" s="37">
        <f t="shared" ref="E15:E22" si="2">C15*D15</f>
        <v>80</v>
      </c>
      <c r="F15" s="6">
        <f>B1</f>
        <v>8</v>
      </c>
      <c r="G15" s="37">
        <f t="shared" ref="G15:G22" si="3">E15*F15</f>
        <v>640</v>
      </c>
    </row>
    <row r="16" spans="1:7" ht="26.25" thickBot="1" x14ac:dyDescent="0.3">
      <c r="A16" s="84" t="s">
        <v>58</v>
      </c>
      <c r="B16" s="5" t="s">
        <v>15</v>
      </c>
      <c r="C16" s="6">
        <v>26</v>
      </c>
      <c r="D16" s="37">
        <v>0.25</v>
      </c>
      <c r="E16" s="37">
        <f t="shared" si="2"/>
        <v>6.5</v>
      </c>
      <c r="F16" s="6">
        <f>B1</f>
        <v>8</v>
      </c>
      <c r="G16" s="37">
        <f t="shared" si="3"/>
        <v>52</v>
      </c>
    </row>
    <row r="17" spans="1:7" ht="26.25" thickBot="1" x14ac:dyDescent="0.3">
      <c r="A17" s="7" t="s">
        <v>59</v>
      </c>
      <c r="B17" s="5" t="s">
        <v>19</v>
      </c>
      <c r="C17" s="6">
        <v>6</v>
      </c>
      <c r="D17" s="37">
        <v>2.7</v>
      </c>
      <c r="E17" s="37">
        <f t="shared" si="2"/>
        <v>16.200000000000003</v>
      </c>
      <c r="F17" s="6">
        <v>8</v>
      </c>
      <c r="G17" s="37">
        <f t="shared" si="3"/>
        <v>129.60000000000002</v>
      </c>
    </row>
    <row r="18" spans="1:7" ht="26.25" thickBot="1" x14ac:dyDescent="0.3">
      <c r="A18" s="7" t="s">
        <v>60</v>
      </c>
      <c r="B18" s="5" t="s">
        <v>19</v>
      </c>
      <c r="C18" s="6">
        <v>6</v>
      </c>
      <c r="D18" s="37">
        <v>2.7</v>
      </c>
      <c r="E18" s="37">
        <f t="shared" si="2"/>
        <v>16.200000000000003</v>
      </c>
      <c r="F18" s="6">
        <v>8</v>
      </c>
      <c r="G18" s="37">
        <f t="shared" si="3"/>
        <v>129.60000000000002</v>
      </c>
    </row>
    <row r="19" spans="1:7" ht="26.25" thickBot="1" x14ac:dyDescent="0.3">
      <c r="A19" s="7" t="s">
        <v>148</v>
      </c>
      <c r="B19" s="5" t="s">
        <v>19</v>
      </c>
      <c r="C19" s="6">
        <v>6</v>
      </c>
      <c r="D19" s="37">
        <v>2.7</v>
      </c>
      <c r="E19" s="37">
        <f t="shared" si="2"/>
        <v>16.200000000000003</v>
      </c>
      <c r="F19" s="6">
        <f>B1</f>
        <v>8</v>
      </c>
      <c r="G19" s="37">
        <f t="shared" si="3"/>
        <v>129.60000000000002</v>
      </c>
    </row>
    <row r="20" spans="1:7" ht="26.25" thickBot="1" x14ac:dyDescent="0.3">
      <c r="A20" s="7" t="s">
        <v>149</v>
      </c>
      <c r="B20" s="5" t="s">
        <v>19</v>
      </c>
      <c r="C20" s="6">
        <v>6</v>
      </c>
      <c r="D20" s="37">
        <v>2.7</v>
      </c>
      <c r="E20" s="37">
        <f t="shared" si="2"/>
        <v>16.200000000000003</v>
      </c>
      <c r="F20" s="6">
        <f>B1</f>
        <v>8</v>
      </c>
      <c r="G20" s="37">
        <f t="shared" si="3"/>
        <v>129.60000000000002</v>
      </c>
    </row>
    <row r="21" spans="1:7" ht="15.75" thickBot="1" x14ac:dyDescent="0.3">
      <c r="A21" s="7" t="s">
        <v>64</v>
      </c>
      <c r="B21" s="5" t="s">
        <v>19</v>
      </c>
      <c r="C21" s="6">
        <v>15</v>
      </c>
      <c r="D21" s="37">
        <v>0.5</v>
      </c>
      <c r="E21" s="37">
        <f t="shared" si="2"/>
        <v>7.5</v>
      </c>
      <c r="F21" s="6">
        <f>B1</f>
        <v>8</v>
      </c>
      <c r="G21" s="37">
        <f t="shared" si="3"/>
        <v>60</v>
      </c>
    </row>
    <row r="22" spans="1:7" ht="26.25" thickBot="1" x14ac:dyDescent="0.3">
      <c r="A22" s="7" t="s">
        <v>66</v>
      </c>
      <c r="B22" s="5" t="s">
        <v>15</v>
      </c>
      <c r="C22" s="6">
        <v>30</v>
      </c>
      <c r="D22" s="37">
        <v>0.15</v>
      </c>
      <c r="E22" s="37">
        <f t="shared" si="2"/>
        <v>4.5</v>
      </c>
      <c r="F22" s="6">
        <f>B1</f>
        <v>8</v>
      </c>
      <c r="G22" s="37">
        <f t="shared" si="3"/>
        <v>36</v>
      </c>
    </row>
    <row r="23" spans="1:7" ht="15.75" thickBot="1" x14ac:dyDescent="0.3">
      <c r="A23" s="8" t="s">
        <v>22</v>
      </c>
      <c r="B23" s="9"/>
      <c r="C23" s="9"/>
      <c r="D23" s="9"/>
      <c r="E23" s="39">
        <f>SUM(E24:E26)</f>
        <v>2.9</v>
      </c>
      <c r="F23" s="9"/>
      <c r="G23" s="39">
        <f>SUM(G24:G26)</f>
        <v>23.2</v>
      </c>
    </row>
    <row r="24" spans="1:7" ht="15.75" thickBot="1" x14ac:dyDescent="0.3">
      <c r="A24" s="4" t="s">
        <v>23</v>
      </c>
      <c r="B24" s="5" t="s">
        <v>24</v>
      </c>
      <c r="C24" s="6">
        <v>4</v>
      </c>
      <c r="D24" s="37">
        <v>0.25</v>
      </c>
      <c r="E24" s="37">
        <f>C24*D24</f>
        <v>1</v>
      </c>
      <c r="F24" s="6">
        <f>B1</f>
        <v>8</v>
      </c>
      <c r="G24" s="37">
        <f>E24*F24</f>
        <v>8</v>
      </c>
    </row>
    <row r="25" spans="1:7" ht="39" thickBot="1" x14ac:dyDescent="0.3">
      <c r="A25" s="7" t="s">
        <v>67</v>
      </c>
      <c r="B25" s="5" t="s">
        <v>24</v>
      </c>
      <c r="C25" s="6">
        <v>4</v>
      </c>
      <c r="D25" s="37">
        <v>0.35</v>
      </c>
      <c r="E25" s="37">
        <f t="shared" ref="E25:E26" si="4">C25*D25</f>
        <v>1.4</v>
      </c>
      <c r="F25" s="6">
        <f>B1</f>
        <v>8</v>
      </c>
      <c r="G25" s="37">
        <f t="shared" ref="G25:G26" si="5">E25*F25</f>
        <v>11.2</v>
      </c>
    </row>
    <row r="26" spans="1:7" ht="28.5" thickBot="1" x14ac:dyDescent="0.3">
      <c r="A26" s="7" t="s">
        <v>68</v>
      </c>
      <c r="B26" s="5" t="s">
        <v>24</v>
      </c>
      <c r="C26" s="6">
        <v>2</v>
      </c>
      <c r="D26" s="37">
        <v>0.25</v>
      </c>
      <c r="E26" s="37">
        <f t="shared" si="4"/>
        <v>0.5</v>
      </c>
      <c r="F26" s="6">
        <f>B1</f>
        <v>8</v>
      </c>
      <c r="G26" s="37">
        <f t="shared" si="5"/>
        <v>4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10:F12 F24:F26 F13:F16 E13:E16 G13:G16 F19:F20 E17:E20 G17:G20 F21 E21 G21 F22:F23 E22:E23 G22:G2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G25"/>
    </sheetView>
  </sheetViews>
  <sheetFormatPr baseColWidth="10" defaultRowHeight="15" x14ac:dyDescent="0.25"/>
  <cols>
    <col min="1" max="1" width="42.7109375" customWidth="1"/>
  </cols>
  <sheetData>
    <row r="1" spans="1:7" x14ac:dyDescent="0.25">
      <c r="A1" s="80" t="s">
        <v>132</v>
      </c>
      <c r="B1" s="80">
        <f>'RESUMEN PRESUPUESTO REFENCIAL'!C18</f>
        <v>8</v>
      </c>
    </row>
    <row r="2" spans="1:7" x14ac:dyDescent="0.25">
      <c r="A2" t="s">
        <v>31</v>
      </c>
      <c r="B2">
        <v>1</v>
      </c>
    </row>
    <row r="3" spans="1:7" ht="15.75" thickBot="1" x14ac:dyDescent="0.3">
      <c r="A3" s="132" t="s">
        <v>29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215</v>
      </c>
      <c r="B4" s="2"/>
      <c r="C4" s="2"/>
      <c r="D4" s="1" t="s">
        <v>0</v>
      </c>
      <c r="E4" s="23">
        <f>E9+E15+E18</f>
        <v>150.05249999999998</v>
      </c>
      <c r="F4" s="1"/>
      <c r="G4" s="23">
        <f>G9+G15+G18</f>
        <v>150.05249999999998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6"/>
      <c r="F8" s="136"/>
      <c r="G8" s="136"/>
    </row>
    <row r="9" spans="1:7" ht="15.75" thickBot="1" x14ac:dyDescent="0.3">
      <c r="A9" s="29" t="s">
        <v>5</v>
      </c>
      <c r="B9" s="30"/>
      <c r="C9" s="31"/>
      <c r="D9" s="32"/>
      <c r="E9" s="33">
        <f>SUM(E10:E14)</f>
        <v>97.5</v>
      </c>
      <c r="F9" s="32"/>
      <c r="G9" s="33">
        <f>SUM(G10:G14)</f>
        <v>97.5</v>
      </c>
    </row>
    <row r="10" spans="1:7" ht="15.75" thickBot="1" x14ac:dyDescent="0.3">
      <c r="A10" s="25" t="s">
        <v>43</v>
      </c>
      <c r="B10" s="3" t="s">
        <v>7</v>
      </c>
      <c r="C10" s="26">
        <v>0.5</v>
      </c>
      <c r="D10" s="34">
        <v>30</v>
      </c>
      <c r="E10" s="34">
        <f>C10*D10</f>
        <v>15</v>
      </c>
      <c r="F10" s="26">
        <v>1</v>
      </c>
      <c r="G10" s="34">
        <f>E10*F10</f>
        <v>15</v>
      </c>
    </row>
    <row r="11" spans="1:7" ht="15.75" thickBot="1" x14ac:dyDescent="0.3">
      <c r="A11" s="4" t="s">
        <v>8</v>
      </c>
      <c r="B11" s="5" t="s">
        <v>7</v>
      </c>
      <c r="C11" s="6">
        <v>1.5</v>
      </c>
      <c r="D11" s="34">
        <v>20</v>
      </c>
      <c r="E11" s="34">
        <f t="shared" ref="E11:E14" si="0">C11*D11</f>
        <v>30</v>
      </c>
      <c r="F11" s="6">
        <v>1</v>
      </c>
      <c r="G11" s="34">
        <f t="shared" ref="G11:G14" si="1">E11*F11</f>
        <v>30</v>
      </c>
    </row>
    <row r="12" spans="1:7" ht="15.75" thickBot="1" x14ac:dyDescent="0.3">
      <c r="A12" s="4" t="s">
        <v>9</v>
      </c>
      <c r="B12" s="5" t="s">
        <v>7</v>
      </c>
      <c r="C12" s="6">
        <v>1.5</v>
      </c>
      <c r="D12" s="34">
        <v>15</v>
      </c>
      <c r="E12" s="34">
        <f t="shared" si="0"/>
        <v>22.5</v>
      </c>
      <c r="F12" s="6">
        <v>1</v>
      </c>
      <c r="G12" s="34">
        <f t="shared" si="1"/>
        <v>22.5</v>
      </c>
    </row>
    <row r="13" spans="1:7" ht="15.75" thickBot="1" x14ac:dyDescent="0.3">
      <c r="A13" s="4" t="s">
        <v>11</v>
      </c>
      <c r="B13" s="5" t="s">
        <v>7</v>
      </c>
      <c r="C13" s="6">
        <v>2</v>
      </c>
      <c r="D13" s="34">
        <v>10</v>
      </c>
      <c r="E13" s="34">
        <f t="shared" si="0"/>
        <v>20</v>
      </c>
      <c r="F13" s="6">
        <v>1</v>
      </c>
      <c r="G13" s="34">
        <f t="shared" si="1"/>
        <v>20</v>
      </c>
    </row>
    <row r="14" spans="1:7" ht="15.75" thickBot="1" x14ac:dyDescent="0.3">
      <c r="A14" s="4" t="s">
        <v>12</v>
      </c>
      <c r="B14" s="5" t="s">
        <v>7</v>
      </c>
      <c r="C14" s="6">
        <v>1</v>
      </c>
      <c r="D14" s="34">
        <v>10</v>
      </c>
      <c r="E14" s="34">
        <f t="shared" si="0"/>
        <v>10</v>
      </c>
      <c r="F14" s="6">
        <v>1</v>
      </c>
      <c r="G14" s="34">
        <f t="shared" si="1"/>
        <v>10</v>
      </c>
    </row>
    <row r="15" spans="1:7" ht="15.75" thickBot="1" x14ac:dyDescent="0.3">
      <c r="A15" s="8" t="s">
        <v>13</v>
      </c>
      <c r="B15" s="9"/>
      <c r="C15" s="9"/>
      <c r="D15" s="9"/>
      <c r="E15" s="33">
        <f>SUM(E16:E17)</f>
        <v>51.39</v>
      </c>
      <c r="F15" s="9"/>
      <c r="G15" s="33">
        <f>SUM(G16:G17)</f>
        <v>51.39</v>
      </c>
    </row>
    <row r="16" spans="1:7" ht="15.75" thickBot="1" x14ac:dyDescent="0.3">
      <c r="A16" s="7" t="s">
        <v>70</v>
      </c>
      <c r="B16" s="5" t="s">
        <v>15</v>
      </c>
      <c r="C16" s="6">
        <v>3</v>
      </c>
      <c r="D16" s="34">
        <v>12.88</v>
      </c>
      <c r="E16" s="34">
        <f>C16*D16</f>
        <v>38.64</v>
      </c>
      <c r="F16" s="6">
        <v>1</v>
      </c>
      <c r="G16" s="34">
        <f>E16*F16</f>
        <v>38.64</v>
      </c>
    </row>
    <row r="17" spans="1:7" ht="15.75" thickBot="1" x14ac:dyDescent="0.3">
      <c r="A17" s="7" t="s">
        <v>241</v>
      </c>
      <c r="B17" s="5" t="s">
        <v>19</v>
      </c>
      <c r="C17" s="6">
        <v>15</v>
      </c>
      <c r="D17" s="34">
        <v>0.85</v>
      </c>
      <c r="E17" s="34">
        <f>C17*D17</f>
        <v>12.75</v>
      </c>
      <c r="F17" s="6">
        <v>1</v>
      </c>
      <c r="G17" s="34">
        <f>E17*F17</f>
        <v>12.75</v>
      </c>
    </row>
    <row r="18" spans="1:7" ht="15.75" thickBot="1" x14ac:dyDescent="0.3">
      <c r="A18" s="8" t="s">
        <v>22</v>
      </c>
      <c r="B18" s="9"/>
      <c r="C18" s="9"/>
      <c r="D18" s="9"/>
      <c r="E18" s="33">
        <f>SUM(E19:E22)</f>
        <v>1.1625000000000001</v>
      </c>
      <c r="F18" s="9"/>
      <c r="G18" s="33">
        <f>SUM(G19:G22)</f>
        <v>1.1625000000000001</v>
      </c>
    </row>
    <row r="19" spans="1:7" ht="15.75" thickBot="1" x14ac:dyDescent="0.3">
      <c r="A19" s="4" t="s">
        <v>23</v>
      </c>
      <c r="B19" s="5" t="s">
        <v>24</v>
      </c>
      <c r="C19" s="6">
        <v>2</v>
      </c>
      <c r="D19" s="34">
        <v>0.25</v>
      </c>
      <c r="E19" s="34">
        <f>C19*D19</f>
        <v>0.5</v>
      </c>
      <c r="F19" s="6">
        <v>1</v>
      </c>
      <c r="G19" s="34">
        <f>E19*F19</f>
        <v>0.5</v>
      </c>
    </row>
    <row r="20" spans="1:7" ht="39" thickBot="1" x14ac:dyDescent="0.3">
      <c r="A20" s="7" t="s">
        <v>51</v>
      </c>
      <c r="B20" s="5" t="s">
        <v>24</v>
      </c>
      <c r="C20" s="6">
        <v>1.5</v>
      </c>
      <c r="D20" s="34">
        <v>0.35</v>
      </c>
      <c r="E20" s="34">
        <f t="shared" ref="E20:E22" si="2">C20*D20</f>
        <v>0.52499999999999991</v>
      </c>
      <c r="F20" s="6">
        <v>1</v>
      </c>
      <c r="G20" s="34">
        <f t="shared" ref="G20:G22" si="3">E20*F20</f>
        <v>0.52499999999999991</v>
      </c>
    </row>
    <row r="21" spans="1:7" ht="15.75" thickBot="1" x14ac:dyDescent="0.3">
      <c r="A21" s="27" t="s">
        <v>72</v>
      </c>
      <c r="B21" s="28" t="s">
        <v>24</v>
      </c>
      <c r="C21" s="6">
        <v>0.25</v>
      </c>
      <c r="D21" s="34">
        <v>0.15</v>
      </c>
      <c r="E21" s="34">
        <f t="shared" si="2"/>
        <v>3.7499999999999999E-2</v>
      </c>
      <c r="F21" s="6">
        <v>1</v>
      </c>
      <c r="G21" s="34">
        <f t="shared" si="3"/>
        <v>3.7499999999999999E-2</v>
      </c>
    </row>
    <row r="22" spans="1:7" ht="15.75" thickBot="1" x14ac:dyDescent="0.3">
      <c r="A22" s="4" t="s">
        <v>73</v>
      </c>
      <c r="B22" s="5" t="s">
        <v>24</v>
      </c>
      <c r="C22" s="6">
        <v>0.5</v>
      </c>
      <c r="D22" s="34">
        <v>0.2</v>
      </c>
      <c r="E22" s="34">
        <f t="shared" si="2"/>
        <v>0.1</v>
      </c>
      <c r="F22" s="6">
        <v>1</v>
      </c>
      <c r="G22" s="34">
        <f t="shared" si="3"/>
        <v>0.1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F15 E15:E18 G15:G18 F1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6" workbookViewId="0">
      <selection sqref="A1:G38"/>
    </sheetView>
  </sheetViews>
  <sheetFormatPr baseColWidth="10" defaultRowHeight="15" x14ac:dyDescent="0.25"/>
  <cols>
    <col min="1" max="1" width="42.42578125" customWidth="1"/>
  </cols>
  <sheetData>
    <row r="1" spans="1:7" x14ac:dyDescent="0.25">
      <c r="A1" s="80" t="s">
        <v>132</v>
      </c>
      <c r="B1" s="80">
        <f>'RESUMEN PRESUPUESTO REFENCIAL'!C18</f>
        <v>8</v>
      </c>
    </row>
    <row r="2" spans="1:7" x14ac:dyDescent="0.25">
      <c r="A2" t="s">
        <v>31</v>
      </c>
      <c r="B2">
        <v>1</v>
      </c>
    </row>
    <row r="3" spans="1:7" x14ac:dyDescent="0.25">
      <c r="A3" t="s">
        <v>217</v>
      </c>
      <c r="B3">
        <v>28</v>
      </c>
    </row>
    <row r="4" spans="1:7" ht="15.75" thickBot="1" x14ac:dyDescent="0.3">
      <c r="A4" s="132" t="s">
        <v>29</v>
      </c>
      <c r="B4" s="132"/>
      <c r="C4" s="132"/>
      <c r="D4" s="132"/>
      <c r="E4" s="132"/>
      <c r="F4" s="132"/>
      <c r="G4" s="132"/>
    </row>
    <row r="5" spans="1:7" ht="15.75" thickBot="1" x14ac:dyDescent="0.3">
      <c r="A5" s="1" t="s">
        <v>216</v>
      </c>
      <c r="B5" s="2"/>
      <c r="C5" s="2"/>
      <c r="D5" s="1" t="s">
        <v>0</v>
      </c>
      <c r="E5" s="23">
        <f>E10+E14+E34</f>
        <v>708.45</v>
      </c>
      <c r="F5" s="1"/>
      <c r="G5" s="23">
        <f>G10+G14+G34</f>
        <v>19836.599999999999</v>
      </c>
    </row>
    <row r="6" spans="1:7" x14ac:dyDescent="0.25">
      <c r="A6" s="1"/>
      <c r="B6" s="2"/>
      <c r="C6" s="2"/>
      <c r="D6" s="2"/>
      <c r="E6" s="2"/>
      <c r="F6" s="2"/>
      <c r="G6" s="2"/>
    </row>
    <row r="7" spans="1:7" ht="15.75" thickBot="1" x14ac:dyDescent="0.3">
      <c r="A7" s="2"/>
      <c r="B7" s="2"/>
      <c r="C7" s="2"/>
      <c r="D7" s="2"/>
      <c r="E7" s="2"/>
      <c r="F7" s="2"/>
      <c r="G7" s="2"/>
    </row>
    <row r="8" spans="1:7" x14ac:dyDescent="0.25">
      <c r="A8" s="133" t="s">
        <v>1</v>
      </c>
      <c r="B8" s="133" t="s">
        <v>2</v>
      </c>
      <c r="C8" s="133" t="s">
        <v>3</v>
      </c>
      <c r="D8" s="135" t="s">
        <v>32</v>
      </c>
      <c r="E8" s="135" t="s">
        <v>33</v>
      </c>
      <c r="F8" s="135" t="s">
        <v>3</v>
      </c>
      <c r="G8" s="135" t="s">
        <v>28</v>
      </c>
    </row>
    <row r="9" spans="1:7" ht="15.75" thickBot="1" x14ac:dyDescent="0.3">
      <c r="A9" s="134"/>
      <c r="B9" s="134"/>
      <c r="C9" s="134"/>
      <c r="D9" s="136"/>
      <c r="E9" s="136"/>
      <c r="F9" s="136"/>
      <c r="G9" s="136"/>
    </row>
    <row r="10" spans="1:7" ht="15.75" thickBot="1" x14ac:dyDescent="0.3">
      <c r="A10" s="10" t="s">
        <v>5</v>
      </c>
      <c r="B10" s="11"/>
      <c r="C10" s="12"/>
      <c r="D10" s="13"/>
      <c r="E10" s="36">
        <f>SUM(E11:E13)</f>
        <v>440</v>
      </c>
      <c r="F10" s="13"/>
      <c r="G10" s="36">
        <f>SUM(G11:G13)</f>
        <v>12320</v>
      </c>
    </row>
    <row r="11" spans="1:7" ht="15.75" thickBot="1" x14ac:dyDescent="0.3">
      <c r="A11" s="4" t="s">
        <v>43</v>
      </c>
      <c r="B11" s="5" t="s">
        <v>7</v>
      </c>
      <c r="C11" s="6">
        <v>8</v>
      </c>
      <c r="D11" s="37">
        <v>30</v>
      </c>
      <c r="E11" s="37">
        <f>C11*D11</f>
        <v>240</v>
      </c>
      <c r="F11" s="6">
        <f>$B$3</f>
        <v>28</v>
      </c>
      <c r="G11" s="37">
        <f>E11*F11</f>
        <v>6720</v>
      </c>
    </row>
    <row r="12" spans="1:7" ht="15.75" thickBot="1" x14ac:dyDescent="0.3">
      <c r="A12" s="4" t="s">
        <v>8</v>
      </c>
      <c r="B12" s="5" t="s">
        <v>7</v>
      </c>
      <c r="C12" s="6">
        <v>4</v>
      </c>
      <c r="D12" s="37">
        <v>20</v>
      </c>
      <c r="E12" s="37">
        <f t="shared" ref="E12:E13" si="0">C12*D12</f>
        <v>80</v>
      </c>
      <c r="F12" s="6">
        <f t="shared" ref="F12:F13" si="1">$B$3</f>
        <v>28</v>
      </c>
      <c r="G12" s="37">
        <f t="shared" ref="G12:G13" si="2">E12*F12</f>
        <v>2240</v>
      </c>
    </row>
    <row r="13" spans="1:7" ht="15.75" thickBot="1" x14ac:dyDescent="0.3">
      <c r="A13" s="22" t="s">
        <v>9</v>
      </c>
      <c r="B13" s="20" t="s">
        <v>7</v>
      </c>
      <c r="C13" s="6">
        <v>8</v>
      </c>
      <c r="D13" s="37">
        <v>15</v>
      </c>
      <c r="E13" s="37">
        <f t="shared" si="0"/>
        <v>120</v>
      </c>
      <c r="F13" s="6">
        <f t="shared" si="1"/>
        <v>28</v>
      </c>
      <c r="G13" s="37">
        <f t="shared" si="2"/>
        <v>3360</v>
      </c>
    </row>
    <row r="14" spans="1:7" ht="15.75" thickBot="1" x14ac:dyDescent="0.3">
      <c r="A14" s="10" t="s">
        <v>13</v>
      </c>
      <c r="B14" s="12"/>
      <c r="C14" s="9"/>
      <c r="D14" s="9"/>
      <c r="E14" s="36">
        <f>SUM(E15:E33)</f>
        <v>261.25</v>
      </c>
      <c r="F14" s="9"/>
      <c r="G14" s="36">
        <f>SUM(G15:G33)</f>
        <v>7315</v>
      </c>
    </row>
    <row r="15" spans="1:7" ht="39" thickBot="1" x14ac:dyDescent="0.3">
      <c r="A15" s="7" t="s">
        <v>77</v>
      </c>
      <c r="B15" s="5" t="s">
        <v>15</v>
      </c>
      <c r="C15" s="6">
        <v>1</v>
      </c>
      <c r="D15" s="37">
        <v>55</v>
      </c>
      <c r="E15" s="37">
        <f>C15*D15</f>
        <v>55</v>
      </c>
      <c r="F15" s="6">
        <f>$B$3</f>
        <v>28</v>
      </c>
      <c r="G15" s="37">
        <f>E15*F15</f>
        <v>1540</v>
      </c>
    </row>
    <row r="16" spans="1:7" ht="39" thickBot="1" x14ac:dyDescent="0.3">
      <c r="A16" s="7" t="s">
        <v>78</v>
      </c>
      <c r="B16" s="5" t="s">
        <v>15</v>
      </c>
      <c r="C16" s="6">
        <v>5</v>
      </c>
      <c r="D16" s="37">
        <v>4</v>
      </c>
      <c r="E16" s="37">
        <f t="shared" ref="E16:E33" si="3">C16*D16</f>
        <v>20</v>
      </c>
      <c r="F16" s="6">
        <f t="shared" ref="F16:F33" si="4">$B$3</f>
        <v>28</v>
      </c>
      <c r="G16" s="37">
        <f t="shared" ref="G16:G33" si="5">E16*F16</f>
        <v>560</v>
      </c>
    </row>
    <row r="17" spans="1:7" ht="26.25" thickBot="1" x14ac:dyDescent="0.3">
      <c r="A17" s="7" t="s">
        <v>79</v>
      </c>
      <c r="B17" s="5" t="s">
        <v>15</v>
      </c>
      <c r="C17" s="6">
        <v>1</v>
      </c>
      <c r="D17" s="37">
        <v>9.35</v>
      </c>
      <c r="E17" s="37">
        <f t="shared" si="3"/>
        <v>9.35</v>
      </c>
      <c r="F17" s="6">
        <f t="shared" si="4"/>
        <v>28</v>
      </c>
      <c r="G17" s="37">
        <f t="shared" si="5"/>
        <v>261.8</v>
      </c>
    </row>
    <row r="18" spans="1:7" ht="26.25" thickBot="1" x14ac:dyDescent="0.3">
      <c r="A18" s="7" t="s">
        <v>80</v>
      </c>
      <c r="B18" s="5" t="s">
        <v>15</v>
      </c>
      <c r="C18" s="6">
        <v>1</v>
      </c>
      <c r="D18" s="37">
        <v>8.35</v>
      </c>
      <c r="E18" s="37">
        <f t="shared" si="3"/>
        <v>8.35</v>
      </c>
      <c r="F18" s="6">
        <f t="shared" si="4"/>
        <v>28</v>
      </c>
      <c r="G18" s="37">
        <f t="shared" si="5"/>
        <v>233.79999999999998</v>
      </c>
    </row>
    <row r="19" spans="1:7" ht="15.75" thickBot="1" x14ac:dyDescent="0.3">
      <c r="A19" s="7" t="s">
        <v>48</v>
      </c>
      <c r="B19" s="5" t="s">
        <v>15</v>
      </c>
      <c r="C19" s="6">
        <v>2</v>
      </c>
      <c r="D19" s="37">
        <v>0.7</v>
      </c>
      <c r="E19" s="37">
        <f t="shared" si="3"/>
        <v>1.4</v>
      </c>
      <c r="F19" s="6">
        <f t="shared" si="4"/>
        <v>28</v>
      </c>
      <c r="G19" s="37">
        <f t="shared" si="5"/>
        <v>39.199999999999996</v>
      </c>
    </row>
    <row r="20" spans="1:7" ht="26.25" thickBot="1" x14ac:dyDescent="0.3">
      <c r="A20" s="7" t="s">
        <v>81</v>
      </c>
      <c r="B20" s="5" t="s">
        <v>15</v>
      </c>
      <c r="C20" s="6">
        <v>5</v>
      </c>
      <c r="D20" s="37">
        <v>1.5</v>
      </c>
      <c r="E20" s="37">
        <f t="shared" si="3"/>
        <v>7.5</v>
      </c>
      <c r="F20" s="6">
        <f t="shared" si="4"/>
        <v>28</v>
      </c>
      <c r="G20" s="37">
        <f t="shared" si="5"/>
        <v>210</v>
      </c>
    </row>
    <row r="21" spans="1:7" ht="26.25" thickBot="1" x14ac:dyDescent="0.3">
      <c r="A21" s="7" t="s">
        <v>82</v>
      </c>
      <c r="B21" s="5" t="s">
        <v>15</v>
      </c>
      <c r="C21" s="6">
        <v>5</v>
      </c>
      <c r="D21" s="37">
        <v>1.25</v>
      </c>
      <c r="E21" s="37">
        <f t="shared" si="3"/>
        <v>6.25</v>
      </c>
      <c r="F21" s="6">
        <f t="shared" si="4"/>
        <v>28</v>
      </c>
      <c r="G21" s="37">
        <f t="shared" si="5"/>
        <v>175</v>
      </c>
    </row>
    <row r="22" spans="1:7" ht="15.75" thickBot="1" x14ac:dyDescent="0.3">
      <c r="A22" s="7" t="s">
        <v>126</v>
      </c>
      <c r="B22" s="5" t="s">
        <v>15</v>
      </c>
      <c r="C22" s="6">
        <v>5</v>
      </c>
      <c r="D22" s="37">
        <v>4.5</v>
      </c>
      <c r="E22" s="37">
        <f t="shared" si="3"/>
        <v>22.5</v>
      </c>
      <c r="F22" s="6">
        <f t="shared" si="4"/>
        <v>28</v>
      </c>
      <c r="G22" s="37">
        <f t="shared" si="5"/>
        <v>630</v>
      </c>
    </row>
    <row r="23" spans="1:7" ht="26.25" thickBot="1" x14ac:dyDescent="0.3">
      <c r="A23" s="7" t="s">
        <v>83</v>
      </c>
      <c r="B23" s="5" t="s">
        <v>15</v>
      </c>
      <c r="C23" s="6">
        <v>3</v>
      </c>
      <c r="D23" s="37">
        <v>2.5</v>
      </c>
      <c r="E23" s="37">
        <f t="shared" si="3"/>
        <v>7.5</v>
      </c>
      <c r="F23" s="6">
        <f t="shared" si="4"/>
        <v>28</v>
      </c>
      <c r="G23" s="37">
        <f t="shared" si="5"/>
        <v>210</v>
      </c>
    </row>
    <row r="24" spans="1:7" ht="39" thickBot="1" x14ac:dyDescent="0.3">
      <c r="A24" s="7" t="s">
        <v>84</v>
      </c>
      <c r="B24" s="5" t="s">
        <v>19</v>
      </c>
      <c r="C24" s="6">
        <v>2</v>
      </c>
      <c r="D24" s="37">
        <v>0.85</v>
      </c>
      <c r="E24" s="37">
        <f t="shared" si="3"/>
        <v>1.7</v>
      </c>
      <c r="F24" s="6">
        <f t="shared" si="4"/>
        <v>28</v>
      </c>
      <c r="G24" s="37">
        <f t="shared" si="5"/>
        <v>47.6</v>
      </c>
    </row>
    <row r="25" spans="1:7" ht="39" thickBot="1" x14ac:dyDescent="0.3">
      <c r="A25" s="7" t="s">
        <v>85</v>
      </c>
      <c r="B25" s="5" t="s">
        <v>19</v>
      </c>
      <c r="C25" s="6">
        <v>2</v>
      </c>
      <c r="D25" s="37">
        <v>0.85</v>
      </c>
      <c r="E25" s="37">
        <f t="shared" si="3"/>
        <v>1.7</v>
      </c>
      <c r="F25" s="6">
        <f t="shared" si="4"/>
        <v>28</v>
      </c>
      <c r="G25" s="37">
        <f t="shared" si="5"/>
        <v>47.6</v>
      </c>
    </row>
    <row r="26" spans="1:7" ht="26.25" thickBot="1" x14ac:dyDescent="0.3">
      <c r="A26" s="7" t="s">
        <v>86</v>
      </c>
      <c r="B26" s="5" t="s">
        <v>19</v>
      </c>
      <c r="C26" s="6">
        <v>50</v>
      </c>
      <c r="D26" s="37">
        <v>0.6</v>
      </c>
      <c r="E26" s="37">
        <f t="shared" si="3"/>
        <v>30</v>
      </c>
      <c r="F26" s="6">
        <f t="shared" si="4"/>
        <v>28</v>
      </c>
      <c r="G26" s="37">
        <f t="shared" si="5"/>
        <v>840</v>
      </c>
    </row>
    <row r="27" spans="1:7" ht="26.25" thickBot="1" x14ac:dyDescent="0.3">
      <c r="A27" s="7" t="s">
        <v>87</v>
      </c>
      <c r="B27" s="5" t="s">
        <v>19</v>
      </c>
      <c r="C27" s="6">
        <v>50</v>
      </c>
      <c r="D27" s="37">
        <v>0.6</v>
      </c>
      <c r="E27" s="37">
        <f t="shared" si="3"/>
        <v>30</v>
      </c>
      <c r="F27" s="6">
        <f t="shared" si="4"/>
        <v>28</v>
      </c>
      <c r="G27" s="37">
        <f t="shared" si="5"/>
        <v>840</v>
      </c>
    </row>
    <row r="28" spans="1:7" ht="26.25" thickBot="1" x14ac:dyDescent="0.3">
      <c r="A28" s="7" t="s">
        <v>88</v>
      </c>
      <c r="B28" s="5" t="s">
        <v>19</v>
      </c>
      <c r="C28" s="6">
        <v>50</v>
      </c>
      <c r="D28" s="37">
        <v>0.6</v>
      </c>
      <c r="E28" s="37">
        <f t="shared" si="3"/>
        <v>30</v>
      </c>
      <c r="F28" s="6">
        <f t="shared" si="4"/>
        <v>28</v>
      </c>
      <c r="G28" s="37">
        <f t="shared" si="5"/>
        <v>840</v>
      </c>
    </row>
    <row r="29" spans="1:7" ht="15.75" thickBot="1" x14ac:dyDescent="0.3">
      <c r="A29" s="7" t="s">
        <v>89</v>
      </c>
      <c r="B29" s="5" t="s">
        <v>19</v>
      </c>
      <c r="C29" s="6">
        <v>50</v>
      </c>
      <c r="D29" s="37">
        <v>0.35</v>
      </c>
      <c r="E29" s="37">
        <f t="shared" si="3"/>
        <v>17.5</v>
      </c>
      <c r="F29" s="6">
        <f t="shared" si="4"/>
        <v>28</v>
      </c>
      <c r="G29" s="37">
        <f t="shared" si="5"/>
        <v>490</v>
      </c>
    </row>
    <row r="30" spans="1:7" ht="26.25" thickBot="1" x14ac:dyDescent="0.3">
      <c r="A30" s="7" t="s">
        <v>90</v>
      </c>
      <c r="B30" s="5" t="s">
        <v>15</v>
      </c>
      <c r="C30" s="6">
        <v>70</v>
      </c>
      <c r="D30" s="37">
        <v>0.1</v>
      </c>
      <c r="E30" s="37">
        <f t="shared" si="3"/>
        <v>7</v>
      </c>
      <c r="F30" s="6">
        <f t="shared" si="4"/>
        <v>28</v>
      </c>
      <c r="G30" s="37">
        <f t="shared" si="5"/>
        <v>196</v>
      </c>
    </row>
    <row r="31" spans="1:7" ht="15.75" thickBot="1" x14ac:dyDescent="0.3">
      <c r="A31" s="7" t="s">
        <v>91</v>
      </c>
      <c r="B31" s="5" t="s">
        <v>15</v>
      </c>
      <c r="C31" s="6">
        <v>2</v>
      </c>
      <c r="D31" s="37">
        <v>0.5</v>
      </c>
      <c r="E31" s="37">
        <f t="shared" si="3"/>
        <v>1</v>
      </c>
      <c r="F31" s="6">
        <f t="shared" si="4"/>
        <v>28</v>
      </c>
      <c r="G31" s="37">
        <f t="shared" si="5"/>
        <v>28</v>
      </c>
    </row>
    <row r="32" spans="1:7" ht="15.75" thickBot="1" x14ac:dyDescent="0.3">
      <c r="A32" s="7" t="s">
        <v>92</v>
      </c>
      <c r="B32" s="5" t="s">
        <v>15</v>
      </c>
      <c r="C32" s="6">
        <v>2</v>
      </c>
      <c r="D32" s="37">
        <v>0.5</v>
      </c>
      <c r="E32" s="37">
        <f t="shared" si="3"/>
        <v>1</v>
      </c>
      <c r="F32" s="6">
        <f t="shared" si="4"/>
        <v>28</v>
      </c>
      <c r="G32" s="37">
        <f t="shared" si="5"/>
        <v>28</v>
      </c>
    </row>
    <row r="33" spans="1:7" ht="15.75" thickBot="1" x14ac:dyDescent="0.3">
      <c r="A33" s="7" t="s">
        <v>21</v>
      </c>
      <c r="B33" s="5" t="s">
        <v>15</v>
      </c>
      <c r="C33" s="6">
        <v>1</v>
      </c>
      <c r="D33" s="37">
        <v>3.5</v>
      </c>
      <c r="E33" s="37">
        <f t="shared" si="3"/>
        <v>3.5</v>
      </c>
      <c r="F33" s="6">
        <f t="shared" si="4"/>
        <v>28</v>
      </c>
      <c r="G33" s="37">
        <f t="shared" si="5"/>
        <v>98</v>
      </c>
    </row>
    <row r="34" spans="1:7" ht="15.75" thickBot="1" x14ac:dyDescent="0.3">
      <c r="A34" s="8" t="s">
        <v>22</v>
      </c>
      <c r="B34" s="9"/>
      <c r="C34" s="9"/>
      <c r="D34" s="9"/>
      <c r="E34" s="36">
        <f>SUM(E35:E37)</f>
        <v>7.1999999999999993</v>
      </c>
      <c r="F34" s="9"/>
      <c r="G34" s="36">
        <f>SUM(G35:G37)</f>
        <v>201.59999999999997</v>
      </c>
    </row>
    <row r="35" spans="1:7" ht="15.75" thickBot="1" x14ac:dyDescent="0.3">
      <c r="A35" s="4" t="s">
        <v>23</v>
      </c>
      <c r="B35" s="5" t="s">
        <v>24</v>
      </c>
      <c r="C35" s="6">
        <v>8</v>
      </c>
      <c r="D35" s="37">
        <v>0.25</v>
      </c>
      <c r="E35" s="37">
        <f>C35*D35</f>
        <v>2</v>
      </c>
      <c r="F35" s="6">
        <f>$B$3</f>
        <v>28</v>
      </c>
      <c r="G35" s="37">
        <f>E35*F35</f>
        <v>56</v>
      </c>
    </row>
    <row r="36" spans="1:7" ht="39" thickBot="1" x14ac:dyDescent="0.3">
      <c r="A36" s="7" t="s">
        <v>51</v>
      </c>
      <c r="B36" s="5" t="s">
        <v>24</v>
      </c>
      <c r="C36" s="6">
        <v>8</v>
      </c>
      <c r="D36" s="37">
        <v>0.35</v>
      </c>
      <c r="E36" s="37">
        <f t="shared" ref="E36:E37" si="6">C36*D36</f>
        <v>2.8</v>
      </c>
      <c r="F36" s="6">
        <f t="shared" ref="F36:F37" si="7">$B$3</f>
        <v>28</v>
      </c>
      <c r="G36" s="37">
        <f t="shared" ref="G36:G37" si="8">E36*F36</f>
        <v>78.399999999999991</v>
      </c>
    </row>
    <row r="37" spans="1:7" ht="15.75" thickBot="1" x14ac:dyDescent="0.3">
      <c r="A37" s="4" t="s">
        <v>26</v>
      </c>
      <c r="B37" s="5" t="s">
        <v>24</v>
      </c>
      <c r="C37" s="6">
        <v>8</v>
      </c>
      <c r="D37" s="37">
        <v>0.3</v>
      </c>
      <c r="E37" s="37">
        <f t="shared" si="6"/>
        <v>2.4</v>
      </c>
      <c r="F37" s="6">
        <f t="shared" si="7"/>
        <v>28</v>
      </c>
      <c r="G37" s="37">
        <f t="shared" si="8"/>
        <v>67.2</v>
      </c>
    </row>
  </sheetData>
  <mergeCells count="8">
    <mergeCell ref="A4:G4"/>
    <mergeCell ref="A8:A9"/>
    <mergeCell ref="B8:B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  <ignoredErrors>
    <ignoredError sqref="F14 E15:E34 G15:G34 F11 F12:F13 F34 F15:F33 F35:F37 E1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G26"/>
    </sheetView>
  </sheetViews>
  <sheetFormatPr baseColWidth="10" defaultRowHeight="15" x14ac:dyDescent="0.25"/>
  <cols>
    <col min="1" max="1" width="42.85546875" customWidth="1"/>
  </cols>
  <sheetData>
    <row r="1" spans="1:7" x14ac:dyDescent="0.25">
      <c r="A1" s="80" t="s">
        <v>132</v>
      </c>
      <c r="B1" s="80">
        <f>'RESUMEN PRESUPUESTO REFENCIAL'!C18</f>
        <v>8</v>
      </c>
    </row>
    <row r="2" spans="1:7" x14ac:dyDescent="0.25">
      <c r="A2" t="s">
        <v>31</v>
      </c>
      <c r="B2">
        <v>1</v>
      </c>
    </row>
    <row r="3" spans="1:7" ht="15.75" thickBot="1" x14ac:dyDescent="0.3">
      <c r="A3" s="132" t="s">
        <v>29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218</v>
      </c>
      <c r="B4" s="2"/>
      <c r="C4" s="2"/>
      <c r="D4" s="1" t="s">
        <v>0</v>
      </c>
      <c r="E4" s="23">
        <f>E9+E15+E17</f>
        <v>2644.9375</v>
      </c>
      <c r="F4" s="1"/>
      <c r="G4" s="23">
        <f>G9+G15+G17</f>
        <v>2644.9375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6"/>
      <c r="F8" s="136"/>
      <c r="G8" s="136"/>
    </row>
    <row r="9" spans="1:7" ht="15.75" thickBot="1" x14ac:dyDescent="0.3">
      <c r="A9" s="29" t="s">
        <v>5</v>
      </c>
      <c r="B9" s="30"/>
      <c r="C9" s="31"/>
      <c r="D9" s="32"/>
      <c r="E9" s="33">
        <f>SUM(E10:E14)</f>
        <v>520</v>
      </c>
      <c r="F9" s="32"/>
      <c r="G9" s="33">
        <f>SUM(G10:G14)</f>
        <v>520</v>
      </c>
    </row>
    <row r="10" spans="1:7" ht="15.75" thickBot="1" x14ac:dyDescent="0.3">
      <c r="A10" s="25" t="s">
        <v>43</v>
      </c>
      <c r="B10" s="3" t="s">
        <v>7</v>
      </c>
      <c r="C10" s="26">
        <v>8</v>
      </c>
      <c r="D10" s="34">
        <v>30</v>
      </c>
      <c r="E10" s="34">
        <f>C10*D10</f>
        <v>240</v>
      </c>
      <c r="F10" s="26">
        <v>1</v>
      </c>
      <c r="G10" s="34">
        <f>E10*F10</f>
        <v>240</v>
      </c>
    </row>
    <row r="11" spans="1:7" ht="15.75" thickBot="1" x14ac:dyDescent="0.3">
      <c r="A11" s="4" t="s">
        <v>8</v>
      </c>
      <c r="B11" s="5" t="s">
        <v>7</v>
      </c>
      <c r="C11" s="6">
        <v>4</v>
      </c>
      <c r="D11" s="34">
        <v>20</v>
      </c>
      <c r="E11" s="34">
        <f t="shared" ref="E11:E14" si="0">C11*D11</f>
        <v>80</v>
      </c>
      <c r="F11" s="6">
        <v>1</v>
      </c>
      <c r="G11" s="34">
        <f t="shared" ref="G11:G14" si="1">E11*F11</f>
        <v>80</v>
      </c>
    </row>
    <row r="12" spans="1:7" ht="15.75" thickBot="1" x14ac:dyDescent="0.3">
      <c r="A12" s="4" t="s">
        <v>9</v>
      </c>
      <c r="B12" s="5" t="s">
        <v>7</v>
      </c>
      <c r="C12" s="6">
        <v>8</v>
      </c>
      <c r="D12" s="34">
        <v>15</v>
      </c>
      <c r="E12" s="34">
        <f t="shared" si="0"/>
        <v>120</v>
      </c>
      <c r="F12" s="6">
        <v>1</v>
      </c>
      <c r="G12" s="34">
        <f t="shared" si="1"/>
        <v>120</v>
      </c>
    </row>
    <row r="13" spans="1:7" ht="15.75" thickBot="1" x14ac:dyDescent="0.3">
      <c r="A13" s="4" t="s">
        <v>11</v>
      </c>
      <c r="B13" s="5" t="s">
        <v>7</v>
      </c>
      <c r="C13" s="6">
        <v>4</v>
      </c>
      <c r="D13" s="34">
        <v>10</v>
      </c>
      <c r="E13" s="34">
        <f t="shared" si="0"/>
        <v>40</v>
      </c>
      <c r="F13" s="6">
        <v>1</v>
      </c>
      <c r="G13" s="34">
        <f t="shared" si="1"/>
        <v>40</v>
      </c>
    </row>
    <row r="14" spans="1:7" ht="15.75" thickBot="1" x14ac:dyDescent="0.3">
      <c r="A14" s="4" t="s">
        <v>12</v>
      </c>
      <c r="B14" s="5" t="s">
        <v>7</v>
      </c>
      <c r="C14" s="6">
        <v>4</v>
      </c>
      <c r="D14" s="34">
        <v>10</v>
      </c>
      <c r="E14" s="34">
        <f t="shared" si="0"/>
        <v>40</v>
      </c>
      <c r="F14" s="6">
        <v>1</v>
      </c>
      <c r="G14" s="34">
        <f t="shared" si="1"/>
        <v>40</v>
      </c>
    </row>
    <row r="15" spans="1:7" ht="15.75" thickBot="1" x14ac:dyDescent="0.3">
      <c r="A15" s="8" t="s">
        <v>13</v>
      </c>
      <c r="B15" s="9"/>
      <c r="C15" s="9"/>
      <c r="D15" s="9"/>
      <c r="E15" s="33">
        <f>SUM(E16:E16)</f>
        <v>2120</v>
      </c>
      <c r="F15" s="9"/>
      <c r="G15" s="33">
        <f>SUM(G16:G16)</f>
        <v>2120</v>
      </c>
    </row>
    <row r="16" spans="1:7" ht="39" thickBot="1" x14ac:dyDescent="0.3">
      <c r="A16" s="7" t="s">
        <v>240</v>
      </c>
      <c r="B16" s="5" t="s">
        <v>15</v>
      </c>
      <c r="C16" s="6">
        <v>1</v>
      </c>
      <c r="D16" s="112">
        <v>2120</v>
      </c>
      <c r="E16" s="34">
        <f>C16*D16</f>
        <v>2120</v>
      </c>
      <c r="F16" s="6">
        <v>1</v>
      </c>
      <c r="G16" s="34">
        <f>E16*F16</f>
        <v>2120</v>
      </c>
    </row>
    <row r="17" spans="1:7" ht="15.75" thickBot="1" x14ac:dyDescent="0.3">
      <c r="A17" s="8" t="s">
        <v>22</v>
      </c>
      <c r="B17" s="9"/>
      <c r="C17" s="9"/>
      <c r="D17" s="9"/>
      <c r="E17" s="33">
        <f>SUM(E18:E21)</f>
        <v>4.9374999999999991</v>
      </c>
      <c r="F17" s="9"/>
      <c r="G17" s="33">
        <f>SUM(G18:G21)</f>
        <v>4.9374999999999991</v>
      </c>
    </row>
    <row r="18" spans="1:7" ht="15.75" thickBot="1" x14ac:dyDescent="0.3">
      <c r="A18" s="4" t="s">
        <v>23</v>
      </c>
      <c r="B18" s="5" t="s">
        <v>24</v>
      </c>
      <c r="C18" s="6">
        <v>8</v>
      </c>
      <c r="D18" s="34">
        <v>0.25</v>
      </c>
      <c r="E18" s="34">
        <f>C18*D18</f>
        <v>2</v>
      </c>
      <c r="F18" s="6">
        <v>1</v>
      </c>
      <c r="G18" s="34">
        <f>E18*F18</f>
        <v>2</v>
      </c>
    </row>
    <row r="19" spans="1:7" ht="39" thickBot="1" x14ac:dyDescent="0.3">
      <c r="A19" s="7" t="s">
        <v>51</v>
      </c>
      <c r="B19" s="5" t="s">
        <v>24</v>
      </c>
      <c r="C19" s="6">
        <v>8</v>
      </c>
      <c r="D19" s="34">
        <v>0.35</v>
      </c>
      <c r="E19" s="34">
        <f t="shared" ref="E19:E21" si="2">C19*D19</f>
        <v>2.8</v>
      </c>
      <c r="F19" s="6">
        <v>1</v>
      </c>
      <c r="G19" s="34">
        <f t="shared" ref="G19:G21" si="3">E19*F19</f>
        <v>2.8</v>
      </c>
    </row>
    <row r="20" spans="1:7" ht="15.75" thickBot="1" x14ac:dyDescent="0.3">
      <c r="A20" s="27" t="s">
        <v>72</v>
      </c>
      <c r="B20" s="28" t="s">
        <v>24</v>
      </c>
      <c r="C20" s="6">
        <v>0.25</v>
      </c>
      <c r="D20" s="34">
        <v>0.15</v>
      </c>
      <c r="E20" s="34">
        <f t="shared" si="2"/>
        <v>3.7499999999999999E-2</v>
      </c>
      <c r="F20" s="6">
        <v>1</v>
      </c>
      <c r="G20" s="34">
        <f t="shared" si="3"/>
        <v>3.7499999999999999E-2</v>
      </c>
    </row>
    <row r="21" spans="1:7" ht="15.75" thickBot="1" x14ac:dyDescent="0.3">
      <c r="A21" s="4" t="s">
        <v>73</v>
      </c>
      <c r="B21" s="5" t="s">
        <v>24</v>
      </c>
      <c r="C21" s="6">
        <v>0.5</v>
      </c>
      <c r="D21" s="34">
        <v>0.2</v>
      </c>
      <c r="E21" s="34">
        <f t="shared" si="2"/>
        <v>0.1</v>
      </c>
      <c r="F21" s="6">
        <v>1</v>
      </c>
      <c r="G21" s="34">
        <f t="shared" si="3"/>
        <v>0.1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15 E15:E16 G15:G16 F17 E17 G1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G26"/>
    </sheetView>
  </sheetViews>
  <sheetFormatPr baseColWidth="10" defaultRowHeight="15" x14ac:dyDescent="0.25"/>
  <cols>
    <col min="1" max="1" width="42.85546875" customWidth="1"/>
  </cols>
  <sheetData>
    <row r="1" spans="1:7" x14ac:dyDescent="0.25">
      <c r="A1" s="80" t="s">
        <v>132</v>
      </c>
      <c r="B1" s="80">
        <f>'RESUMEN PRESUPUESTO REFENCIAL'!C18</f>
        <v>8</v>
      </c>
    </row>
    <row r="2" spans="1:7" x14ac:dyDescent="0.25">
      <c r="A2" t="s">
        <v>31</v>
      </c>
      <c r="B2">
        <v>1</v>
      </c>
    </row>
    <row r="3" spans="1:7" ht="15.75" thickBot="1" x14ac:dyDescent="0.3">
      <c r="A3" s="132" t="s">
        <v>29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151</v>
      </c>
      <c r="B4" s="2"/>
      <c r="C4" s="2"/>
      <c r="D4" s="1" t="s">
        <v>0</v>
      </c>
      <c r="E4" s="23">
        <f>E9+E15+E17</f>
        <v>5034.5375000000004</v>
      </c>
      <c r="F4" s="1"/>
      <c r="G4" s="23">
        <f>G9+G15+G17</f>
        <v>40276.300000000003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6"/>
      <c r="F8" s="136"/>
      <c r="G8" s="136"/>
    </row>
    <row r="9" spans="1:7" ht="15.75" thickBot="1" x14ac:dyDescent="0.3">
      <c r="A9" s="29" t="s">
        <v>5</v>
      </c>
      <c r="B9" s="30"/>
      <c r="C9" s="31"/>
      <c r="D9" s="32"/>
      <c r="E9" s="33">
        <f>SUM(E10:E14)</f>
        <v>1150</v>
      </c>
      <c r="F9" s="32"/>
      <c r="G9" s="33">
        <f>SUM(G10:G14)</f>
        <v>9200</v>
      </c>
    </row>
    <row r="10" spans="1:7" ht="15.75" thickBot="1" x14ac:dyDescent="0.3">
      <c r="A10" s="25" t="s">
        <v>43</v>
      </c>
      <c r="B10" s="3" t="s">
        <v>7</v>
      </c>
      <c r="C10" s="26">
        <v>24</v>
      </c>
      <c r="D10" s="34">
        <v>30</v>
      </c>
      <c r="E10" s="34">
        <f>C10*D10</f>
        <v>720</v>
      </c>
      <c r="F10" s="26">
        <f>B1</f>
        <v>8</v>
      </c>
      <c r="G10" s="34">
        <f>E10*F10</f>
        <v>5760</v>
      </c>
    </row>
    <row r="11" spans="1:7" ht="15.75" thickBot="1" x14ac:dyDescent="0.3">
      <c r="A11" s="4" t="s">
        <v>8</v>
      </c>
      <c r="B11" s="5" t="s">
        <v>7</v>
      </c>
      <c r="C11" s="6">
        <v>8</v>
      </c>
      <c r="D11" s="34">
        <v>20</v>
      </c>
      <c r="E11" s="34">
        <f t="shared" ref="E11:E14" si="0">C11*D11</f>
        <v>160</v>
      </c>
      <c r="F11" s="6">
        <f>B1</f>
        <v>8</v>
      </c>
      <c r="G11" s="34">
        <f t="shared" ref="G11:G14" si="1">E11*F11</f>
        <v>1280</v>
      </c>
    </row>
    <row r="12" spans="1:7" ht="15.75" thickBot="1" x14ac:dyDescent="0.3">
      <c r="A12" s="4" t="s">
        <v>9</v>
      </c>
      <c r="B12" s="5" t="s">
        <v>7</v>
      </c>
      <c r="C12" s="6">
        <v>16</v>
      </c>
      <c r="D12" s="34">
        <v>15</v>
      </c>
      <c r="E12" s="34">
        <f t="shared" si="0"/>
        <v>240</v>
      </c>
      <c r="F12" s="6">
        <f>B1</f>
        <v>8</v>
      </c>
      <c r="G12" s="34">
        <f t="shared" si="1"/>
        <v>1920</v>
      </c>
    </row>
    <row r="13" spans="1:7" ht="15.75" thickBot="1" x14ac:dyDescent="0.3">
      <c r="A13" s="4" t="s">
        <v>11</v>
      </c>
      <c r="B13" s="5" t="s">
        <v>7</v>
      </c>
      <c r="C13" s="6">
        <v>2</v>
      </c>
      <c r="D13" s="34">
        <v>10</v>
      </c>
      <c r="E13" s="34">
        <f t="shared" si="0"/>
        <v>20</v>
      </c>
      <c r="F13" s="6">
        <f>B1</f>
        <v>8</v>
      </c>
      <c r="G13" s="34">
        <f t="shared" si="1"/>
        <v>160</v>
      </c>
    </row>
    <row r="14" spans="1:7" ht="15.75" thickBot="1" x14ac:dyDescent="0.3">
      <c r="A14" s="4" t="s">
        <v>12</v>
      </c>
      <c r="B14" s="5" t="s">
        <v>7</v>
      </c>
      <c r="C14" s="6">
        <v>1</v>
      </c>
      <c r="D14" s="34">
        <v>10</v>
      </c>
      <c r="E14" s="34">
        <f t="shared" si="0"/>
        <v>10</v>
      </c>
      <c r="F14" s="6">
        <f>B1</f>
        <v>8</v>
      </c>
      <c r="G14" s="34">
        <f t="shared" si="1"/>
        <v>80</v>
      </c>
    </row>
    <row r="15" spans="1:7" ht="15.75" thickBot="1" x14ac:dyDescent="0.3">
      <c r="A15" s="8" t="s">
        <v>13</v>
      </c>
      <c r="B15" s="9"/>
      <c r="C15" s="9"/>
      <c r="D15" s="9"/>
      <c r="E15" s="33">
        <f>SUM(E16:E16)</f>
        <v>3870</v>
      </c>
      <c r="F15" s="9"/>
      <c r="G15" s="33">
        <f>SUM(G16:G16)</f>
        <v>30960</v>
      </c>
    </row>
    <row r="16" spans="1:7" ht="26.25" thickBot="1" x14ac:dyDescent="0.3">
      <c r="A16" s="7" t="s">
        <v>150</v>
      </c>
      <c r="B16" s="5" t="s">
        <v>15</v>
      </c>
      <c r="C16" s="6">
        <v>1</v>
      </c>
      <c r="D16" s="112">
        <v>3870</v>
      </c>
      <c r="E16" s="34">
        <f>C16*D16</f>
        <v>3870</v>
      </c>
      <c r="F16" s="6">
        <f>B1</f>
        <v>8</v>
      </c>
      <c r="G16" s="34">
        <f>E16*F16</f>
        <v>30960</v>
      </c>
    </row>
    <row r="17" spans="1:7" ht="15.75" thickBot="1" x14ac:dyDescent="0.3">
      <c r="A17" s="8" t="s">
        <v>22</v>
      </c>
      <c r="B17" s="9"/>
      <c r="C17" s="9"/>
      <c r="D17" s="9"/>
      <c r="E17" s="33">
        <f>SUM(E18:E21)</f>
        <v>14.537499999999998</v>
      </c>
      <c r="F17" s="9"/>
      <c r="G17" s="33">
        <f>SUM(G18:G21)</f>
        <v>116.29999999999998</v>
      </c>
    </row>
    <row r="18" spans="1:7" ht="15.75" thickBot="1" x14ac:dyDescent="0.3">
      <c r="A18" s="4" t="s">
        <v>23</v>
      </c>
      <c r="B18" s="5" t="s">
        <v>24</v>
      </c>
      <c r="C18" s="6">
        <v>24</v>
      </c>
      <c r="D18" s="34">
        <v>0.25</v>
      </c>
      <c r="E18" s="34">
        <f>C18*D18</f>
        <v>6</v>
      </c>
      <c r="F18" s="6">
        <f>B1</f>
        <v>8</v>
      </c>
      <c r="G18" s="34">
        <f>E18*F18</f>
        <v>48</v>
      </c>
    </row>
    <row r="19" spans="1:7" ht="39" thickBot="1" x14ac:dyDescent="0.3">
      <c r="A19" s="7" t="s">
        <v>51</v>
      </c>
      <c r="B19" s="5" t="s">
        <v>24</v>
      </c>
      <c r="C19" s="6">
        <v>24</v>
      </c>
      <c r="D19" s="34">
        <v>0.35</v>
      </c>
      <c r="E19" s="34">
        <f t="shared" ref="E19:E21" si="2">C19*D19</f>
        <v>8.3999999999999986</v>
      </c>
      <c r="F19" s="6">
        <f>B1</f>
        <v>8</v>
      </c>
      <c r="G19" s="34">
        <f t="shared" ref="G19:G21" si="3">E19*F19</f>
        <v>67.199999999999989</v>
      </c>
    </row>
    <row r="20" spans="1:7" ht="15.75" thickBot="1" x14ac:dyDescent="0.3">
      <c r="A20" s="27" t="s">
        <v>72</v>
      </c>
      <c r="B20" s="28" t="s">
        <v>24</v>
      </c>
      <c r="C20" s="6">
        <v>0.25</v>
      </c>
      <c r="D20" s="34">
        <v>0.15</v>
      </c>
      <c r="E20" s="34">
        <f t="shared" si="2"/>
        <v>3.7499999999999999E-2</v>
      </c>
      <c r="F20" s="6">
        <f>B1</f>
        <v>8</v>
      </c>
      <c r="G20" s="34">
        <f t="shared" si="3"/>
        <v>0.3</v>
      </c>
    </row>
    <row r="21" spans="1:7" ht="15.75" thickBot="1" x14ac:dyDescent="0.3">
      <c r="A21" s="4" t="s">
        <v>73</v>
      </c>
      <c r="B21" s="5" t="s">
        <v>24</v>
      </c>
      <c r="C21" s="6">
        <v>0.5</v>
      </c>
      <c r="D21" s="34">
        <v>0.2</v>
      </c>
      <c r="E21" s="34">
        <f t="shared" si="2"/>
        <v>0.1</v>
      </c>
      <c r="F21" s="6">
        <f>B1</f>
        <v>8</v>
      </c>
      <c r="G21" s="34">
        <f t="shared" si="3"/>
        <v>0.8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10:F14 F18:F21 F15:F17 E15:E17 G15:G17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G25"/>
    </sheetView>
  </sheetViews>
  <sheetFormatPr baseColWidth="10" defaultRowHeight="15" x14ac:dyDescent="0.25"/>
  <cols>
    <col min="1" max="1" width="42.5703125" customWidth="1"/>
  </cols>
  <sheetData>
    <row r="1" spans="1:7" x14ac:dyDescent="0.25">
      <c r="A1" s="80" t="s">
        <v>132</v>
      </c>
      <c r="B1" s="80">
        <f>'RESUMEN PRESUPUESTO REFENCIAL'!C18</f>
        <v>8</v>
      </c>
    </row>
    <row r="2" spans="1:7" x14ac:dyDescent="0.25">
      <c r="A2" t="s">
        <v>31</v>
      </c>
      <c r="B2">
        <v>1</v>
      </c>
    </row>
    <row r="3" spans="1:7" ht="15.75" thickBot="1" x14ac:dyDescent="0.3">
      <c r="A3" s="132" t="s">
        <v>29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159</v>
      </c>
      <c r="B4" s="2"/>
      <c r="C4" s="2"/>
      <c r="D4" s="1" t="s">
        <v>0</v>
      </c>
      <c r="E4" s="23">
        <f>E9+E15+E17</f>
        <v>11876</v>
      </c>
      <c r="F4" s="1"/>
      <c r="G4" s="23">
        <f>G9+G15+G17</f>
        <v>11876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6"/>
      <c r="F8" s="136"/>
      <c r="G8" s="136"/>
    </row>
    <row r="9" spans="1:7" ht="15.75" thickBot="1" x14ac:dyDescent="0.3">
      <c r="A9" s="29" t="s">
        <v>5</v>
      </c>
      <c r="B9" s="30"/>
      <c r="C9" s="31"/>
      <c r="D9" s="32"/>
      <c r="E9" s="33">
        <f>SUM(E10:E14)</f>
        <v>1660</v>
      </c>
      <c r="F9" s="32"/>
      <c r="G9" s="33">
        <f>SUM(G10:G14)</f>
        <v>1660</v>
      </c>
    </row>
    <row r="10" spans="1:7" ht="15.75" thickBot="1" x14ac:dyDescent="0.3">
      <c r="A10" s="25" t="s">
        <v>43</v>
      </c>
      <c r="B10" s="3" t="s">
        <v>7</v>
      </c>
      <c r="C10" s="26">
        <v>0</v>
      </c>
      <c r="D10" s="34">
        <v>30</v>
      </c>
      <c r="E10" s="34">
        <f>C10*D10</f>
        <v>0</v>
      </c>
      <c r="F10" s="26">
        <v>1</v>
      </c>
      <c r="G10" s="34">
        <f>E10*F10</f>
        <v>0</v>
      </c>
    </row>
    <row r="11" spans="1:7" ht="15.75" thickBot="1" x14ac:dyDescent="0.3">
      <c r="A11" s="4" t="s">
        <v>8</v>
      </c>
      <c r="B11" s="5" t="s">
        <v>7</v>
      </c>
      <c r="C11" s="6">
        <v>40</v>
      </c>
      <c r="D11" s="34">
        <v>20</v>
      </c>
      <c r="E11" s="34">
        <f t="shared" ref="E11:E14" si="0">C11*D11</f>
        <v>800</v>
      </c>
      <c r="F11" s="6">
        <v>1</v>
      </c>
      <c r="G11" s="34">
        <f t="shared" ref="G11:G14" si="1">E11*F11</f>
        <v>800</v>
      </c>
    </row>
    <row r="12" spans="1:7" ht="15.75" thickBot="1" x14ac:dyDescent="0.3">
      <c r="A12" s="4" t="s">
        <v>9</v>
      </c>
      <c r="B12" s="5" t="s">
        <v>7</v>
      </c>
      <c r="C12" s="6">
        <v>4</v>
      </c>
      <c r="D12" s="34">
        <v>15</v>
      </c>
      <c r="E12" s="34">
        <f t="shared" si="0"/>
        <v>60</v>
      </c>
      <c r="F12" s="6">
        <v>1</v>
      </c>
      <c r="G12" s="34">
        <f t="shared" si="1"/>
        <v>60</v>
      </c>
    </row>
    <row r="13" spans="1:7" ht="15.75" thickBot="1" x14ac:dyDescent="0.3">
      <c r="A13" s="4" t="s">
        <v>11</v>
      </c>
      <c r="B13" s="5" t="s">
        <v>7</v>
      </c>
      <c r="C13" s="6">
        <v>40</v>
      </c>
      <c r="D13" s="34">
        <v>10</v>
      </c>
      <c r="E13" s="34">
        <f t="shared" si="0"/>
        <v>400</v>
      </c>
      <c r="F13" s="6">
        <v>1</v>
      </c>
      <c r="G13" s="34">
        <f t="shared" si="1"/>
        <v>400</v>
      </c>
    </row>
    <row r="14" spans="1:7" ht="15.75" thickBot="1" x14ac:dyDescent="0.3">
      <c r="A14" s="4" t="s">
        <v>12</v>
      </c>
      <c r="B14" s="5" t="s">
        <v>7</v>
      </c>
      <c r="C14" s="6">
        <v>40</v>
      </c>
      <c r="D14" s="34">
        <v>10</v>
      </c>
      <c r="E14" s="34">
        <f t="shared" si="0"/>
        <v>400</v>
      </c>
      <c r="F14" s="6">
        <v>1</v>
      </c>
      <c r="G14" s="34">
        <f t="shared" si="1"/>
        <v>400</v>
      </c>
    </row>
    <row r="15" spans="1:7" ht="15.75" thickBot="1" x14ac:dyDescent="0.3">
      <c r="A15" s="8" t="s">
        <v>13</v>
      </c>
      <c r="B15" s="9"/>
      <c r="C15" s="9"/>
      <c r="D15" s="9"/>
      <c r="E15" s="33">
        <f>SUM(E16:E16)</f>
        <v>10200</v>
      </c>
      <c r="F15" s="9"/>
      <c r="G15" s="33">
        <f>SUM(G16:G16)</f>
        <v>10200</v>
      </c>
    </row>
    <row r="16" spans="1:7" ht="39" thickBot="1" x14ac:dyDescent="0.3">
      <c r="A16" s="7" t="s">
        <v>152</v>
      </c>
      <c r="B16" s="5" t="s">
        <v>153</v>
      </c>
      <c r="C16" s="6">
        <v>20</v>
      </c>
      <c r="D16" s="112">
        <v>10200</v>
      </c>
      <c r="E16" s="34">
        <f>D16</f>
        <v>10200</v>
      </c>
      <c r="F16" s="6">
        <v>1</v>
      </c>
      <c r="G16" s="34">
        <f>E16</f>
        <v>10200</v>
      </c>
    </row>
    <row r="17" spans="1:7" ht="15.75" thickBot="1" x14ac:dyDescent="0.3">
      <c r="A17" s="8" t="s">
        <v>22</v>
      </c>
      <c r="B17" s="9"/>
      <c r="C17" s="9"/>
      <c r="D17" s="9"/>
      <c r="E17" s="33">
        <f>SUM(E18:E21)</f>
        <v>16</v>
      </c>
      <c r="F17" s="9"/>
      <c r="G17" s="33">
        <f>SUM(G18:G21)</f>
        <v>16</v>
      </c>
    </row>
    <row r="18" spans="1:7" ht="15.75" thickBot="1" x14ac:dyDescent="0.3">
      <c r="A18" s="4" t="s">
        <v>23</v>
      </c>
      <c r="B18" s="5" t="s">
        <v>24</v>
      </c>
      <c r="C18" s="6">
        <v>40</v>
      </c>
      <c r="D18" s="34">
        <v>0.25</v>
      </c>
      <c r="E18" s="34">
        <f>C18*D18</f>
        <v>10</v>
      </c>
      <c r="F18" s="6">
        <v>1</v>
      </c>
      <c r="G18" s="34">
        <f>E18*F18</f>
        <v>10</v>
      </c>
    </row>
    <row r="19" spans="1:7" ht="39" thickBot="1" x14ac:dyDescent="0.3">
      <c r="A19" s="7" t="s">
        <v>51</v>
      </c>
      <c r="B19" s="5" t="s">
        <v>24</v>
      </c>
      <c r="C19" s="6">
        <v>4</v>
      </c>
      <c r="D19" s="34">
        <v>0.35</v>
      </c>
      <c r="E19" s="34">
        <f t="shared" ref="E19:E21" si="2">C19*D19</f>
        <v>1.4</v>
      </c>
      <c r="F19" s="6">
        <v>1</v>
      </c>
      <c r="G19" s="34">
        <f t="shared" ref="G19:G21" si="3">E19*F19</f>
        <v>1.4</v>
      </c>
    </row>
    <row r="20" spans="1:7" ht="15.75" thickBot="1" x14ac:dyDescent="0.3">
      <c r="A20" s="27" t="s">
        <v>72</v>
      </c>
      <c r="B20" s="28" t="s">
        <v>24</v>
      </c>
      <c r="C20" s="6">
        <v>4</v>
      </c>
      <c r="D20" s="34">
        <v>0.15</v>
      </c>
      <c r="E20" s="34">
        <f t="shared" si="2"/>
        <v>0.6</v>
      </c>
      <c r="F20" s="6">
        <v>1</v>
      </c>
      <c r="G20" s="34">
        <f t="shared" si="3"/>
        <v>0.6</v>
      </c>
    </row>
    <row r="21" spans="1:7" ht="15.75" thickBot="1" x14ac:dyDescent="0.3">
      <c r="A21" s="4" t="s">
        <v>73</v>
      </c>
      <c r="B21" s="5" t="s">
        <v>24</v>
      </c>
      <c r="C21" s="6">
        <v>20</v>
      </c>
      <c r="D21" s="34">
        <v>0.2</v>
      </c>
      <c r="E21" s="34">
        <f t="shared" si="2"/>
        <v>4</v>
      </c>
      <c r="F21" s="6">
        <v>1</v>
      </c>
      <c r="G21" s="34">
        <f t="shared" si="3"/>
        <v>4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E15 G15 F15 G17 F17 E17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35" zoomScale="90" zoomScaleNormal="90" workbookViewId="0">
      <selection sqref="A1:G38"/>
    </sheetView>
  </sheetViews>
  <sheetFormatPr baseColWidth="10" defaultRowHeight="15" x14ac:dyDescent="0.25"/>
  <cols>
    <col min="1" max="1" width="47.42578125" customWidth="1"/>
  </cols>
  <sheetData>
    <row r="1" spans="1:7" x14ac:dyDescent="0.25">
      <c r="A1" s="80" t="s">
        <v>132</v>
      </c>
      <c r="B1" s="80">
        <f>'RESUMEN PRESUPUESTO REFENCIAL'!C18</f>
        <v>8</v>
      </c>
    </row>
    <row r="2" spans="1:7" x14ac:dyDescent="0.25">
      <c r="A2" t="s">
        <v>31</v>
      </c>
      <c r="B2">
        <v>1</v>
      </c>
    </row>
    <row r="3" spans="1:7" ht="15.75" thickBot="1" x14ac:dyDescent="0.3">
      <c r="A3" s="132" t="s">
        <v>29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158</v>
      </c>
      <c r="B4" s="2"/>
      <c r="C4" s="2"/>
      <c r="D4" s="1" t="s">
        <v>0</v>
      </c>
      <c r="E4" s="23">
        <f>E9+E13+E33</f>
        <v>721.05000000000007</v>
      </c>
      <c r="F4" s="1"/>
      <c r="G4" s="23">
        <f>G9+G13+G33</f>
        <v>721.05000000000007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6"/>
      <c r="F8" s="136"/>
      <c r="G8" s="136"/>
    </row>
    <row r="9" spans="1:7" ht="15.75" thickBot="1" x14ac:dyDescent="0.3">
      <c r="A9" s="10" t="s">
        <v>5</v>
      </c>
      <c r="B9" s="11"/>
      <c r="C9" s="12"/>
      <c r="D9" s="13"/>
      <c r="E9" s="36">
        <f>SUM(E10:E12)</f>
        <v>400</v>
      </c>
      <c r="F9" s="13"/>
      <c r="G9" s="36">
        <f>SUM(G10:G12)</f>
        <v>400</v>
      </c>
    </row>
    <row r="10" spans="1:7" ht="15.75" thickBot="1" x14ac:dyDescent="0.3">
      <c r="A10" s="4" t="s">
        <v>43</v>
      </c>
      <c r="B10" s="5" t="s">
        <v>7</v>
      </c>
      <c r="C10" s="6">
        <v>8</v>
      </c>
      <c r="D10" s="37">
        <v>30</v>
      </c>
      <c r="E10" s="37">
        <f>C10*D10</f>
        <v>240</v>
      </c>
      <c r="F10" s="6">
        <v>1</v>
      </c>
      <c r="G10" s="37">
        <f>E10*F10</f>
        <v>240</v>
      </c>
    </row>
    <row r="11" spans="1:7" ht="15.75" thickBot="1" x14ac:dyDescent="0.3">
      <c r="A11" s="4" t="s">
        <v>8</v>
      </c>
      <c r="B11" s="5" t="s">
        <v>7</v>
      </c>
      <c r="C11" s="6">
        <v>2</v>
      </c>
      <c r="D11" s="37">
        <v>20</v>
      </c>
      <c r="E11" s="37">
        <f t="shared" ref="E11:E12" si="0">C11*D11</f>
        <v>40</v>
      </c>
      <c r="F11" s="6">
        <v>1</v>
      </c>
      <c r="G11" s="37">
        <f t="shared" ref="G11:G12" si="1">E11*F11</f>
        <v>40</v>
      </c>
    </row>
    <row r="12" spans="1:7" ht="15.75" thickBot="1" x14ac:dyDescent="0.3">
      <c r="A12" s="22" t="s">
        <v>9</v>
      </c>
      <c r="B12" s="20" t="s">
        <v>7</v>
      </c>
      <c r="C12" s="6">
        <v>8</v>
      </c>
      <c r="D12" s="37">
        <v>15</v>
      </c>
      <c r="E12" s="37">
        <f t="shared" si="0"/>
        <v>120</v>
      </c>
      <c r="F12" s="35">
        <v>1</v>
      </c>
      <c r="G12" s="37">
        <f t="shared" si="1"/>
        <v>120</v>
      </c>
    </row>
    <row r="13" spans="1:7" ht="15.75" thickBot="1" x14ac:dyDescent="0.3">
      <c r="A13" s="10" t="s">
        <v>13</v>
      </c>
      <c r="B13" s="12"/>
      <c r="C13" s="9"/>
      <c r="D13" s="9"/>
      <c r="E13" s="36">
        <f>SUM(E14:E32)</f>
        <v>313.85000000000002</v>
      </c>
      <c r="F13" s="9"/>
      <c r="G13" s="36">
        <f>SUM(G14:G32)</f>
        <v>313.85000000000002</v>
      </c>
    </row>
    <row r="14" spans="1:7" ht="51" customHeight="1" thickBot="1" x14ac:dyDescent="0.3">
      <c r="A14" s="7" t="s">
        <v>77</v>
      </c>
      <c r="B14" s="5" t="s">
        <v>15</v>
      </c>
      <c r="C14" s="6">
        <v>1</v>
      </c>
      <c r="D14" s="37">
        <v>55</v>
      </c>
      <c r="E14" s="37">
        <f>C14*D14</f>
        <v>55</v>
      </c>
      <c r="F14" s="35">
        <v>1</v>
      </c>
      <c r="G14" s="37">
        <f>E14*F14</f>
        <v>55</v>
      </c>
    </row>
    <row r="15" spans="1:7" ht="39" thickBot="1" x14ac:dyDescent="0.3">
      <c r="A15" s="7" t="s">
        <v>78</v>
      </c>
      <c r="B15" s="5" t="s">
        <v>15</v>
      </c>
      <c r="C15" s="6">
        <v>5</v>
      </c>
      <c r="D15" s="37">
        <v>4</v>
      </c>
      <c r="E15" s="37">
        <f t="shared" ref="E15:E32" si="2">C15*D15</f>
        <v>20</v>
      </c>
      <c r="F15" s="35">
        <v>1</v>
      </c>
      <c r="G15" s="37">
        <f t="shared" ref="G15:G32" si="3">E15*F15</f>
        <v>20</v>
      </c>
    </row>
    <row r="16" spans="1:7" ht="26.25" thickBot="1" x14ac:dyDescent="0.3">
      <c r="A16" s="7" t="s">
        <v>79</v>
      </c>
      <c r="B16" s="5" t="s">
        <v>15</v>
      </c>
      <c r="C16" s="6">
        <v>1</v>
      </c>
      <c r="D16" s="37">
        <v>9.35</v>
      </c>
      <c r="E16" s="37">
        <f t="shared" si="2"/>
        <v>9.35</v>
      </c>
      <c r="F16" s="35">
        <v>1</v>
      </c>
      <c r="G16" s="37">
        <f t="shared" si="3"/>
        <v>9.35</v>
      </c>
    </row>
    <row r="17" spans="1:7" ht="26.25" thickBot="1" x14ac:dyDescent="0.3">
      <c r="A17" s="7" t="s">
        <v>80</v>
      </c>
      <c r="B17" s="5" t="s">
        <v>15</v>
      </c>
      <c r="C17" s="6">
        <v>1</v>
      </c>
      <c r="D17" s="37">
        <v>8.35</v>
      </c>
      <c r="E17" s="37">
        <f t="shared" si="2"/>
        <v>8.35</v>
      </c>
      <c r="F17" s="35">
        <v>1</v>
      </c>
      <c r="G17" s="37">
        <f t="shared" si="3"/>
        <v>8.35</v>
      </c>
    </row>
    <row r="18" spans="1:7" ht="15.75" thickBot="1" x14ac:dyDescent="0.3">
      <c r="A18" s="7" t="s">
        <v>48</v>
      </c>
      <c r="B18" s="5" t="s">
        <v>15</v>
      </c>
      <c r="C18" s="6">
        <v>2</v>
      </c>
      <c r="D18" s="37">
        <v>0.7</v>
      </c>
      <c r="E18" s="37">
        <f t="shared" si="2"/>
        <v>1.4</v>
      </c>
      <c r="F18" s="35">
        <v>1</v>
      </c>
      <c r="G18" s="37">
        <f t="shared" si="3"/>
        <v>1.4</v>
      </c>
    </row>
    <row r="19" spans="1:7" ht="26.25" thickBot="1" x14ac:dyDescent="0.3">
      <c r="A19" s="7" t="s">
        <v>81</v>
      </c>
      <c r="B19" s="5" t="s">
        <v>15</v>
      </c>
      <c r="C19" s="6">
        <v>5</v>
      </c>
      <c r="D19" s="37">
        <v>1.5</v>
      </c>
      <c r="E19" s="37">
        <f t="shared" si="2"/>
        <v>7.5</v>
      </c>
      <c r="F19" s="35">
        <v>1</v>
      </c>
      <c r="G19" s="37">
        <f t="shared" si="3"/>
        <v>7.5</v>
      </c>
    </row>
    <row r="20" spans="1:7" ht="26.25" thickBot="1" x14ac:dyDescent="0.3">
      <c r="A20" s="7" t="s">
        <v>82</v>
      </c>
      <c r="B20" s="5" t="s">
        <v>15</v>
      </c>
      <c r="C20" s="6">
        <v>5</v>
      </c>
      <c r="D20" s="37">
        <v>1.25</v>
      </c>
      <c r="E20" s="37">
        <f t="shared" si="2"/>
        <v>6.25</v>
      </c>
      <c r="F20" s="35">
        <v>1</v>
      </c>
      <c r="G20" s="37">
        <f t="shared" si="3"/>
        <v>6.25</v>
      </c>
    </row>
    <row r="21" spans="1:7" ht="15.75" thickBot="1" x14ac:dyDescent="0.3">
      <c r="A21" s="7" t="s">
        <v>126</v>
      </c>
      <c r="B21" s="5" t="s">
        <v>15</v>
      </c>
      <c r="C21" s="6">
        <v>5</v>
      </c>
      <c r="D21" s="37">
        <v>4.5</v>
      </c>
      <c r="E21" s="37">
        <f t="shared" si="2"/>
        <v>22.5</v>
      </c>
      <c r="F21" s="35">
        <v>1</v>
      </c>
      <c r="G21" s="37">
        <f t="shared" si="3"/>
        <v>22.5</v>
      </c>
    </row>
    <row r="22" spans="1:7" ht="26.25" thickBot="1" x14ac:dyDescent="0.3">
      <c r="A22" s="7" t="s">
        <v>83</v>
      </c>
      <c r="B22" s="5" t="s">
        <v>15</v>
      </c>
      <c r="C22" s="105">
        <v>5</v>
      </c>
      <c r="D22" s="37">
        <v>2.5</v>
      </c>
      <c r="E22" s="37">
        <f t="shared" si="2"/>
        <v>12.5</v>
      </c>
      <c r="F22" s="35">
        <v>1</v>
      </c>
      <c r="G22" s="37">
        <f t="shared" si="3"/>
        <v>12.5</v>
      </c>
    </row>
    <row r="23" spans="1:7" ht="26.25" thickBot="1" x14ac:dyDescent="0.3">
      <c r="A23" s="113" t="s">
        <v>156</v>
      </c>
      <c r="B23" s="5" t="s">
        <v>19</v>
      </c>
      <c r="C23" s="6">
        <v>30</v>
      </c>
      <c r="D23" s="37">
        <v>0.85</v>
      </c>
      <c r="E23" s="37">
        <f t="shared" si="2"/>
        <v>25.5</v>
      </c>
      <c r="F23" s="35">
        <v>1</v>
      </c>
      <c r="G23" s="37">
        <f t="shared" si="3"/>
        <v>25.5</v>
      </c>
    </row>
    <row r="24" spans="1:7" ht="26.25" thickBot="1" x14ac:dyDescent="0.3">
      <c r="A24" s="113" t="s">
        <v>157</v>
      </c>
      <c r="B24" s="5" t="s">
        <v>19</v>
      </c>
      <c r="C24" s="6">
        <v>30</v>
      </c>
      <c r="D24" s="37">
        <v>0.85</v>
      </c>
      <c r="E24" s="37">
        <f t="shared" si="2"/>
        <v>25.5</v>
      </c>
      <c r="F24" s="35">
        <v>1</v>
      </c>
      <c r="G24" s="37">
        <f t="shared" si="3"/>
        <v>25.5</v>
      </c>
    </row>
    <row r="25" spans="1:7" ht="15.75" thickBot="1" x14ac:dyDescent="0.3">
      <c r="A25" s="7" t="s">
        <v>154</v>
      </c>
      <c r="B25" s="5" t="s">
        <v>19</v>
      </c>
      <c r="C25" s="6">
        <v>50</v>
      </c>
      <c r="D25" s="37">
        <v>0.6</v>
      </c>
      <c r="E25" s="37">
        <f t="shared" si="2"/>
        <v>30</v>
      </c>
      <c r="F25" s="35">
        <v>1</v>
      </c>
      <c r="G25" s="37">
        <f t="shared" si="3"/>
        <v>30</v>
      </c>
    </row>
    <row r="26" spans="1:7" ht="15.75" thickBot="1" x14ac:dyDescent="0.3">
      <c r="A26" s="7" t="s">
        <v>155</v>
      </c>
      <c r="B26" s="5" t="s">
        <v>19</v>
      </c>
      <c r="C26" s="6">
        <v>50</v>
      </c>
      <c r="D26" s="37">
        <v>0.6</v>
      </c>
      <c r="E26" s="37">
        <f t="shared" si="2"/>
        <v>30</v>
      </c>
      <c r="F26" s="35">
        <v>1</v>
      </c>
      <c r="G26" s="37">
        <f t="shared" si="3"/>
        <v>30</v>
      </c>
    </row>
    <row r="27" spans="1:7" ht="15.75" thickBot="1" x14ac:dyDescent="0.3">
      <c r="A27" s="7" t="s">
        <v>88</v>
      </c>
      <c r="B27" s="5" t="s">
        <v>19</v>
      </c>
      <c r="C27" s="6">
        <v>50</v>
      </c>
      <c r="D27" s="37">
        <v>0.6</v>
      </c>
      <c r="E27" s="37">
        <f t="shared" si="2"/>
        <v>30</v>
      </c>
      <c r="F27" s="35">
        <v>1</v>
      </c>
      <c r="G27" s="37">
        <f t="shared" si="3"/>
        <v>30</v>
      </c>
    </row>
    <row r="28" spans="1:7" ht="15.75" thickBot="1" x14ac:dyDescent="0.3">
      <c r="A28" s="7" t="s">
        <v>89</v>
      </c>
      <c r="B28" s="5" t="s">
        <v>19</v>
      </c>
      <c r="C28" s="6">
        <v>50</v>
      </c>
      <c r="D28" s="37">
        <v>0.35</v>
      </c>
      <c r="E28" s="37">
        <f t="shared" si="2"/>
        <v>17.5</v>
      </c>
      <c r="F28" s="35">
        <v>1</v>
      </c>
      <c r="G28" s="37">
        <f t="shared" si="3"/>
        <v>17.5</v>
      </c>
    </row>
    <row r="29" spans="1:7" ht="26.25" thickBot="1" x14ac:dyDescent="0.3">
      <c r="A29" s="7" t="s">
        <v>90</v>
      </c>
      <c r="B29" s="5" t="s">
        <v>15</v>
      </c>
      <c r="C29" s="6">
        <v>70</v>
      </c>
      <c r="D29" s="37">
        <v>0.1</v>
      </c>
      <c r="E29" s="37">
        <f t="shared" si="2"/>
        <v>7</v>
      </c>
      <c r="F29" s="35">
        <v>1</v>
      </c>
      <c r="G29" s="37">
        <f t="shared" si="3"/>
        <v>7</v>
      </c>
    </row>
    <row r="30" spans="1:7" ht="15.75" thickBot="1" x14ac:dyDescent="0.3">
      <c r="A30" s="7" t="s">
        <v>91</v>
      </c>
      <c r="B30" s="5" t="s">
        <v>15</v>
      </c>
      <c r="C30" s="6">
        <v>2</v>
      </c>
      <c r="D30" s="37">
        <v>0.5</v>
      </c>
      <c r="E30" s="37">
        <f t="shared" si="2"/>
        <v>1</v>
      </c>
      <c r="F30" s="35">
        <v>1</v>
      </c>
      <c r="G30" s="37">
        <f t="shared" si="3"/>
        <v>1</v>
      </c>
    </row>
    <row r="31" spans="1:7" ht="15.75" thickBot="1" x14ac:dyDescent="0.3">
      <c r="A31" s="7" t="s">
        <v>92</v>
      </c>
      <c r="B31" s="5" t="s">
        <v>15</v>
      </c>
      <c r="C31" s="6">
        <v>2</v>
      </c>
      <c r="D31" s="37">
        <v>0.5</v>
      </c>
      <c r="E31" s="37">
        <f t="shared" si="2"/>
        <v>1</v>
      </c>
      <c r="F31" s="35">
        <v>1</v>
      </c>
      <c r="G31" s="37">
        <f t="shared" si="3"/>
        <v>1</v>
      </c>
    </row>
    <row r="32" spans="1:7" ht="15.75" thickBot="1" x14ac:dyDescent="0.3">
      <c r="A32" s="7" t="s">
        <v>21</v>
      </c>
      <c r="B32" s="5" t="s">
        <v>15</v>
      </c>
      <c r="C32" s="6">
        <v>1</v>
      </c>
      <c r="D32" s="37">
        <v>3.5</v>
      </c>
      <c r="E32" s="37">
        <f t="shared" si="2"/>
        <v>3.5</v>
      </c>
      <c r="F32" s="35">
        <v>1</v>
      </c>
      <c r="G32" s="37">
        <f t="shared" si="3"/>
        <v>3.5</v>
      </c>
    </row>
    <row r="33" spans="1:7" ht="15.75" thickBot="1" x14ac:dyDescent="0.3">
      <c r="A33" s="8" t="s">
        <v>22</v>
      </c>
      <c r="B33" s="9"/>
      <c r="C33" s="9"/>
      <c r="D33" s="9"/>
      <c r="E33" s="36">
        <f>SUM(E34:E36)</f>
        <v>7.1999999999999993</v>
      </c>
      <c r="F33" s="9"/>
      <c r="G33" s="36">
        <f>SUM(G34:G36)</f>
        <v>7.1999999999999993</v>
      </c>
    </row>
    <row r="34" spans="1:7" ht="15.75" thickBot="1" x14ac:dyDescent="0.3">
      <c r="A34" s="4" t="s">
        <v>23</v>
      </c>
      <c r="B34" s="5" t="s">
        <v>24</v>
      </c>
      <c r="C34" s="6">
        <v>8</v>
      </c>
      <c r="D34" s="37">
        <v>0.25</v>
      </c>
      <c r="E34" s="37">
        <f>C34*D34</f>
        <v>2</v>
      </c>
      <c r="F34" s="35">
        <v>1</v>
      </c>
      <c r="G34" s="37">
        <f>E34*F34</f>
        <v>2</v>
      </c>
    </row>
    <row r="35" spans="1:7" ht="39" thickBot="1" x14ac:dyDescent="0.3">
      <c r="A35" s="7" t="s">
        <v>51</v>
      </c>
      <c r="B35" s="5" t="s">
        <v>24</v>
      </c>
      <c r="C35" s="6">
        <v>8</v>
      </c>
      <c r="D35" s="37">
        <v>0.35</v>
      </c>
      <c r="E35" s="37">
        <f t="shared" ref="E35:E36" si="4">C35*D35</f>
        <v>2.8</v>
      </c>
      <c r="F35" s="35">
        <v>1</v>
      </c>
      <c r="G35" s="37">
        <f t="shared" ref="G35:G36" si="5">E35*F35</f>
        <v>2.8</v>
      </c>
    </row>
    <row r="36" spans="1:7" ht="15.75" thickBot="1" x14ac:dyDescent="0.3">
      <c r="A36" s="4" t="s">
        <v>26</v>
      </c>
      <c r="B36" s="5" t="s">
        <v>24</v>
      </c>
      <c r="C36" s="6">
        <v>8</v>
      </c>
      <c r="D36" s="37">
        <v>0.3</v>
      </c>
      <c r="E36" s="37">
        <f t="shared" si="4"/>
        <v>2.4</v>
      </c>
      <c r="F36" s="35">
        <v>1</v>
      </c>
      <c r="G36" s="37">
        <f t="shared" si="5"/>
        <v>2.4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  <ignoredErrors>
    <ignoredError sqref="F13 E13:E33 G13:G33 F33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3" zoomScale="90" zoomScaleNormal="90" workbookViewId="0">
      <selection sqref="A1:G50"/>
    </sheetView>
  </sheetViews>
  <sheetFormatPr baseColWidth="10" defaultRowHeight="15" x14ac:dyDescent="0.25"/>
  <cols>
    <col min="1" max="1" width="58.5703125" customWidth="1"/>
  </cols>
  <sheetData>
    <row r="1" spans="1:7" x14ac:dyDescent="0.25">
      <c r="A1" s="80" t="s">
        <v>132</v>
      </c>
      <c r="B1" s="80">
        <f>'RESUMEN PRESUPUESTO REFENCIAL'!C18</f>
        <v>8</v>
      </c>
    </row>
    <row r="2" spans="1:7" x14ac:dyDescent="0.25">
      <c r="A2" t="s">
        <v>31</v>
      </c>
      <c r="B2">
        <v>1</v>
      </c>
    </row>
    <row r="3" spans="1:7" ht="15.75" thickBot="1" x14ac:dyDescent="0.3">
      <c r="A3" s="132" t="s">
        <v>29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76</v>
      </c>
      <c r="B4" s="2"/>
      <c r="C4" s="2"/>
      <c r="D4" s="1" t="s">
        <v>0</v>
      </c>
      <c r="E4" s="23">
        <f>E9+E13+E46</f>
        <v>42820.805300000007</v>
      </c>
      <c r="F4" s="1"/>
      <c r="G4" s="23">
        <f>G9+G13+G46</f>
        <v>57380.805300000007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6"/>
      <c r="F8" s="136"/>
      <c r="G8" s="136"/>
    </row>
    <row r="9" spans="1:7" ht="15.75" thickBot="1" x14ac:dyDescent="0.3">
      <c r="A9" s="10" t="s">
        <v>5</v>
      </c>
      <c r="B9" s="11"/>
      <c r="C9" s="12"/>
      <c r="D9" s="13"/>
      <c r="E9" s="36">
        <f>SUM(E10:E12)</f>
        <v>2080</v>
      </c>
      <c r="F9" s="13"/>
      <c r="G9" s="36">
        <f>SUM(G10:G12)</f>
        <v>16640</v>
      </c>
    </row>
    <row r="10" spans="1:7" ht="15.75" thickBot="1" x14ac:dyDescent="0.3">
      <c r="A10" s="4" t="s">
        <v>43</v>
      </c>
      <c r="B10" s="5" t="s">
        <v>7</v>
      </c>
      <c r="C10" s="6">
        <v>32</v>
      </c>
      <c r="D10" s="37">
        <v>30</v>
      </c>
      <c r="E10" s="37">
        <f>C10*D10</f>
        <v>960</v>
      </c>
      <c r="F10" s="6">
        <f>B1</f>
        <v>8</v>
      </c>
      <c r="G10" s="37">
        <f>E10*F10</f>
        <v>7680</v>
      </c>
    </row>
    <row r="11" spans="1:7" ht="15.75" thickBot="1" x14ac:dyDescent="0.3">
      <c r="A11" s="4" t="s">
        <v>8</v>
      </c>
      <c r="B11" s="5" t="s">
        <v>7</v>
      </c>
      <c r="C11" s="6">
        <v>32</v>
      </c>
      <c r="D11" s="37">
        <v>20</v>
      </c>
      <c r="E11" s="37">
        <f t="shared" ref="E11:E12" si="0">C11*D11</f>
        <v>640</v>
      </c>
      <c r="F11" s="6">
        <f>B1</f>
        <v>8</v>
      </c>
      <c r="G11" s="37">
        <f t="shared" ref="G11:G12" si="1">E11*F11</f>
        <v>5120</v>
      </c>
    </row>
    <row r="12" spans="1:7" ht="15.75" thickBot="1" x14ac:dyDescent="0.3">
      <c r="A12" s="22" t="s">
        <v>9</v>
      </c>
      <c r="B12" s="20" t="s">
        <v>7</v>
      </c>
      <c r="C12" s="6">
        <v>32</v>
      </c>
      <c r="D12" s="37">
        <v>15</v>
      </c>
      <c r="E12" s="37">
        <f t="shared" si="0"/>
        <v>480</v>
      </c>
      <c r="F12" s="35">
        <f>B1</f>
        <v>8</v>
      </c>
      <c r="G12" s="37">
        <f t="shared" si="1"/>
        <v>3840</v>
      </c>
    </row>
    <row r="13" spans="1:7" ht="15.75" thickBot="1" x14ac:dyDescent="0.3">
      <c r="A13" s="10" t="s">
        <v>13</v>
      </c>
      <c r="B13" s="12"/>
      <c r="C13" s="9"/>
      <c r="D13" s="9"/>
      <c r="E13" s="36">
        <f>SUM(E14:E45)</f>
        <v>40712.005300000004</v>
      </c>
      <c r="F13" s="9"/>
      <c r="G13" s="36">
        <f>SUM(G14:G45)</f>
        <v>40712.005300000004</v>
      </c>
    </row>
    <row r="14" spans="1:7" ht="15.75" thickBot="1" x14ac:dyDescent="0.3">
      <c r="A14" s="7" t="s">
        <v>219</v>
      </c>
      <c r="B14" s="5" t="s">
        <v>15</v>
      </c>
      <c r="C14" s="5">
        <v>21</v>
      </c>
      <c r="D14" s="93">
        <v>380</v>
      </c>
      <c r="E14" s="37">
        <f>C14*D14</f>
        <v>7980</v>
      </c>
      <c r="F14" s="6">
        <v>1</v>
      </c>
      <c r="G14" s="37">
        <f>E14</f>
        <v>7980</v>
      </c>
    </row>
    <row r="15" spans="1:7" ht="15.75" thickBot="1" x14ac:dyDescent="0.3">
      <c r="A15" s="7" t="s">
        <v>160</v>
      </c>
      <c r="B15" s="5" t="s">
        <v>15</v>
      </c>
      <c r="C15" s="5">
        <v>2</v>
      </c>
      <c r="D15" s="37">
        <v>9.7439999999999998</v>
      </c>
      <c r="E15" s="37">
        <f t="shared" ref="E15:E45" si="2">C15*D15</f>
        <v>19.488</v>
      </c>
      <c r="F15" s="6">
        <v>1</v>
      </c>
      <c r="G15" s="37">
        <f t="shared" ref="G15:G45" si="3">E15</f>
        <v>19.488</v>
      </c>
    </row>
    <row r="16" spans="1:7" ht="15.75" thickBot="1" x14ac:dyDescent="0.3">
      <c r="A16" s="7" t="s">
        <v>161</v>
      </c>
      <c r="B16" s="5" t="s">
        <v>15</v>
      </c>
      <c r="C16" s="5">
        <v>2</v>
      </c>
      <c r="D16" s="37">
        <v>6.5834999999999999</v>
      </c>
      <c r="E16" s="37">
        <f t="shared" si="2"/>
        <v>13.167</v>
      </c>
      <c r="F16" s="6">
        <v>1</v>
      </c>
      <c r="G16" s="37">
        <f t="shared" si="3"/>
        <v>13.167</v>
      </c>
    </row>
    <row r="17" spans="1:7" ht="15.75" thickBot="1" x14ac:dyDescent="0.3">
      <c r="A17" s="7" t="s">
        <v>162</v>
      </c>
      <c r="B17" s="5" t="s">
        <v>15</v>
      </c>
      <c r="C17" s="5">
        <v>41</v>
      </c>
      <c r="D17" s="37">
        <v>1.4909999999999999</v>
      </c>
      <c r="E17" s="37">
        <f t="shared" si="2"/>
        <v>61.130999999999993</v>
      </c>
      <c r="F17" s="6">
        <v>1</v>
      </c>
      <c r="G17" s="37">
        <f t="shared" si="3"/>
        <v>61.130999999999993</v>
      </c>
    </row>
    <row r="18" spans="1:7" ht="15.75" thickBot="1" x14ac:dyDescent="0.3">
      <c r="A18" s="7" t="s">
        <v>163</v>
      </c>
      <c r="B18" s="5" t="s">
        <v>15</v>
      </c>
      <c r="C18" s="5">
        <v>31</v>
      </c>
      <c r="D18" s="37">
        <v>7.7490000000000006</v>
      </c>
      <c r="E18" s="37">
        <f t="shared" si="2"/>
        <v>240.21900000000002</v>
      </c>
      <c r="F18" s="6">
        <v>1</v>
      </c>
      <c r="G18" s="37">
        <f t="shared" si="3"/>
        <v>240.21900000000002</v>
      </c>
    </row>
    <row r="19" spans="1:7" ht="15.75" thickBot="1" x14ac:dyDescent="0.3">
      <c r="A19" s="7" t="s">
        <v>164</v>
      </c>
      <c r="B19" s="5" t="s">
        <v>15</v>
      </c>
      <c r="C19" s="5">
        <v>5</v>
      </c>
      <c r="D19" s="37">
        <v>8.4209999999999994</v>
      </c>
      <c r="E19" s="37">
        <f t="shared" si="2"/>
        <v>42.104999999999997</v>
      </c>
      <c r="F19" s="6">
        <v>1</v>
      </c>
      <c r="G19" s="37">
        <f t="shared" si="3"/>
        <v>42.104999999999997</v>
      </c>
    </row>
    <row r="20" spans="1:7" ht="15.75" thickBot="1" x14ac:dyDescent="0.3">
      <c r="A20" s="7" t="s">
        <v>165</v>
      </c>
      <c r="B20" s="5" t="s">
        <v>15</v>
      </c>
      <c r="C20" s="5">
        <v>15</v>
      </c>
      <c r="D20" s="37">
        <v>0.54600000000000004</v>
      </c>
      <c r="E20" s="37">
        <f t="shared" si="2"/>
        <v>8.1900000000000013</v>
      </c>
      <c r="F20" s="6">
        <v>1</v>
      </c>
      <c r="G20" s="37">
        <f t="shared" si="3"/>
        <v>8.1900000000000013</v>
      </c>
    </row>
    <row r="21" spans="1:7" ht="15.75" thickBot="1" x14ac:dyDescent="0.3">
      <c r="A21" s="7" t="s">
        <v>166</v>
      </c>
      <c r="B21" s="5" t="s">
        <v>15</v>
      </c>
      <c r="C21" s="5">
        <v>15</v>
      </c>
      <c r="D21" s="37">
        <v>1.0815000000000001</v>
      </c>
      <c r="E21" s="37">
        <f t="shared" si="2"/>
        <v>16.222500000000004</v>
      </c>
      <c r="F21" s="6">
        <v>1</v>
      </c>
      <c r="G21" s="37">
        <f t="shared" si="3"/>
        <v>16.222500000000004</v>
      </c>
    </row>
    <row r="22" spans="1:7" ht="15.75" thickBot="1" x14ac:dyDescent="0.3">
      <c r="A22" s="7" t="s">
        <v>167</v>
      </c>
      <c r="B22" s="5" t="s">
        <v>15</v>
      </c>
      <c r="C22" s="5">
        <v>41</v>
      </c>
      <c r="D22" s="37">
        <v>3.024</v>
      </c>
      <c r="E22" s="37">
        <f t="shared" si="2"/>
        <v>123.98399999999999</v>
      </c>
      <c r="F22" s="6">
        <v>1</v>
      </c>
      <c r="G22" s="37">
        <f t="shared" si="3"/>
        <v>123.98399999999999</v>
      </c>
    </row>
    <row r="23" spans="1:7" ht="15.75" thickBot="1" x14ac:dyDescent="0.3">
      <c r="A23" s="7" t="s">
        <v>168</v>
      </c>
      <c r="B23" s="5" t="s">
        <v>15</v>
      </c>
      <c r="C23" s="5">
        <v>36</v>
      </c>
      <c r="D23" s="37">
        <v>0.57750000000000012</v>
      </c>
      <c r="E23" s="37">
        <f t="shared" si="2"/>
        <v>20.790000000000006</v>
      </c>
      <c r="F23" s="6">
        <v>1</v>
      </c>
      <c r="G23" s="37">
        <f t="shared" si="3"/>
        <v>20.790000000000006</v>
      </c>
    </row>
    <row r="24" spans="1:7" ht="15.75" thickBot="1" x14ac:dyDescent="0.3">
      <c r="A24" s="7" t="s">
        <v>169</v>
      </c>
      <c r="B24" s="5" t="s">
        <v>19</v>
      </c>
      <c r="C24" s="5">
        <v>135</v>
      </c>
      <c r="D24" s="37">
        <v>7.1505000000000001</v>
      </c>
      <c r="E24" s="37">
        <f t="shared" si="2"/>
        <v>965.3175</v>
      </c>
      <c r="F24" s="6">
        <v>1</v>
      </c>
      <c r="G24" s="37">
        <f t="shared" si="3"/>
        <v>965.3175</v>
      </c>
    </row>
    <row r="25" spans="1:7" ht="15.75" thickBot="1" x14ac:dyDescent="0.3">
      <c r="A25" s="7" t="s">
        <v>170</v>
      </c>
      <c r="B25" s="5" t="s">
        <v>19</v>
      </c>
      <c r="C25" s="5">
        <v>1120.6400000000001</v>
      </c>
      <c r="D25" s="37">
        <v>5.932500000000001</v>
      </c>
      <c r="E25" s="37">
        <f t="shared" si="2"/>
        <v>6648.1968000000015</v>
      </c>
      <c r="F25" s="6">
        <v>1</v>
      </c>
      <c r="G25" s="37">
        <f t="shared" si="3"/>
        <v>6648.1968000000015</v>
      </c>
    </row>
    <row r="26" spans="1:7" ht="15.75" thickBot="1" x14ac:dyDescent="0.3">
      <c r="A26" s="7" t="s">
        <v>171</v>
      </c>
      <c r="B26" s="5" t="s">
        <v>19</v>
      </c>
      <c r="C26" s="5">
        <v>60</v>
      </c>
      <c r="D26" s="37">
        <v>5.3655000000000008</v>
      </c>
      <c r="E26" s="37">
        <f t="shared" si="2"/>
        <v>321.93000000000006</v>
      </c>
      <c r="F26" s="6">
        <v>1</v>
      </c>
      <c r="G26" s="37">
        <f t="shared" si="3"/>
        <v>321.93000000000006</v>
      </c>
    </row>
    <row r="27" spans="1:7" ht="15.75" thickBot="1" x14ac:dyDescent="0.3">
      <c r="A27" s="7" t="s">
        <v>172</v>
      </c>
      <c r="B27" s="5" t="s">
        <v>19</v>
      </c>
      <c r="C27" s="5">
        <v>100</v>
      </c>
      <c r="D27" s="37">
        <v>0.85</v>
      </c>
      <c r="E27" s="37">
        <f t="shared" si="2"/>
        <v>85</v>
      </c>
      <c r="F27" s="6">
        <v>1</v>
      </c>
      <c r="G27" s="37">
        <f t="shared" si="3"/>
        <v>85</v>
      </c>
    </row>
    <row r="28" spans="1:7" ht="15.75" thickBot="1" x14ac:dyDescent="0.3">
      <c r="A28" s="7" t="s">
        <v>173</v>
      </c>
      <c r="B28" s="5" t="s">
        <v>15</v>
      </c>
      <c r="C28" s="5">
        <v>42</v>
      </c>
      <c r="D28" s="37">
        <v>1.2705</v>
      </c>
      <c r="E28" s="37">
        <f t="shared" si="2"/>
        <v>53.360999999999997</v>
      </c>
      <c r="F28" s="6">
        <v>1</v>
      </c>
      <c r="G28" s="37">
        <f t="shared" si="3"/>
        <v>53.360999999999997</v>
      </c>
    </row>
    <row r="29" spans="1:7" ht="15.75" thickBot="1" x14ac:dyDescent="0.3">
      <c r="A29" s="7" t="s">
        <v>174</v>
      </c>
      <c r="B29" s="5" t="s">
        <v>15</v>
      </c>
      <c r="C29" s="5">
        <v>9</v>
      </c>
      <c r="D29" s="37">
        <v>6.8879999999999999</v>
      </c>
      <c r="E29" s="37">
        <f t="shared" si="2"/>
        <v>61.991999999999997</v>
      </c>
      <c r="F29" s="6">
        <v>1</v>
      </c>
      <c r="G29" s="37">
        <f t="shared" si="3"/>
        <v>61.991999999999997</v>
      </c>
    </row>
    <row r="30" spans="1:7" ht="15.75" thickBot="1" x14ac:dyDescent="0.3">
      <c r="A30" s="7" t="s">
        <v>175</v>
      </c>
      <c r="B30" s="5" t="s">
        <v>15</v>
      </c>
      <c r="C30" s="5">
        <v>31</v>
      </c>
      <c r="D30" s="37">
        <v>6.0584999999999996</v>
      </c>
      <c r="E30" s="37">
        <f t="shared" si="2"/>
        <v>187.81349999999998</v>
      </c>
      <c r="F30" s="6">
        <v>1</v>
      </c>
      <c r="G30" s="37">
        <f t="shared" si="3"/>
        <v>187.81349999999998</v>
      </c>
    </row>
    <row r="31" spans="1:7" ht="26.25" thickBot="1" x14ac:dyDescent="0.3">
      <c r="A31" s="7" t="s">
        <v>176</v>
      </c>
      <c r="B31" s="5" t="s">
        <v>15</v>
      </c>
      <c r="C31" s="5">
        <v>43</v>
      </c>
      <c r="D31" s="37">
        <v>5.628000000000001</v>
      </c>
      <c r="E31" s="37">
        <f t="shared" si="2"/>
        <v>242.00400000000005</v>
      </c>
      <c r="F31" s="6">
        <v>1</v>
      </c>
      <c r="G31" s="37">
        <f t="shared" si="3"/>
        <v>242.00400000000005</v>
      </c>
    </row>
    <row r="32" spans="1:7" ht="15.75" thickBot="1" x14ac:dyDescent="0.3">
      <c r="A32" s="7" t="s">
        <v>177</v>
      </c>
      <c r="B32" s="5" t="s">
        <v>15</v>
      </c>
      <c r="C32" s="5">
        <v>9</v>
      </c>
      <c r="D32" s="37">
        <v>13.765499999999999</v>
      </c>
      <c r="E32" s="37">
        <f t="shared" si="2"/>
        <v>123.8895</v>
      </c>
      <c r="F32" s="6">
        <v>1</v>
      </c>
      <c r="G32" s="37">
        <f t="shared" si="3"/>
        <v>123.8895</v>
      </c>
    </row>
    <row r="33" spans="1:7" ht="26.25" thickBot="1" x14ac:dyDescent="0.3">
      <c r="A33" s="7" t="s">
        <v>178</v>
      </c>
      <c r="B33" s="5" t="s">
        <v>15</v>
      </c>
      <c r="C33" s="5">
        <v>9</v>
      </c>
      <c r="D33" s="37">
        <v>14.763000000000002</v>
      </c>
      <c r="E33" s="37">
        <f t="shared" si="2"/>
        <v>132.86700000000002</v>
      </c>
      <c r="F33" s="6">
        <v>1</v>
      </c>
      <c r="G33" s="37">
        <f t="shared" si="3"/>
        <v>132.86700000000002</v>
      </c>
    </row>
    <row r="34" spans="1:7" ht="26.25" thickBot="1" x14ac:dyDescent="0.3">
      <c r="A34" s="7" t="s">
        <v>179</v>
      </c>
      <c r="B34" s="5" t="s">
        <v>15</v>
      </c>
      <c r="C34" s="5">
        <v>16</v>
      </c>
      <c r="D34" s="37">
        <v>651.87150000000008</v>
      </c>
      <c r="E34" s="37">
        <f t="shared" si="2"/>
        <v>10429.944000000001</v>
      </c>
      <c r="F34" s="6">
        <v>1</v>
      </c>
      <c r="G34" s="37">
        <f t="shared" si="3"/>
        <v>10429.944000000001</v>
      </c>
    </row>
    <row r="35" spans="1:7" ht="26.25" thickBot="1" x14ac:dyDescent="0.3">
      <c r="A35" s="7" t="s">
        <v>180</v>
      </c>
      <c r="B35" s="5" t="s">
        <v>15</v>
      </c>
      <c r="C35" s="5">
        <v>13</v>
      </c>
      <c r="D35" s="37">
        <v>751.59</v>
      </c>
      <c r="E35" s="37">
        <f t="shared" si="2"/>
        <v>9770.67</v>
      </c>
      <c r="F35" s="6">
        <v>1</v>
      </c>
      <c r="G35" s="37">
        <f t="shared" si="3"/>
        <v>9770.67</v>
      </c>
    </row>
    <row r="36" spans="1:7" ht="15.75" thickBot="1" x14ac:dyDescent="0.3">
      <c r="A36" s="7" t="s">
        <v>181</v>
      </c>
      <c r="B36" s="5" t="s">
        <v>15</v>
      </c>
      <c r="C36" s="5">
        <v>1</v>
      </c>
      <c r="D36" s="37">
        <v>78.130499999999998</v>
      </c>
      <c r="E36" s="37">
        <f t="shared" si="2"/>
        <v>78.130499999999998</v>
      </c>
      <c r="F36" s="6">
        <v>1</v>
      </c>
      <c r="G36" s="37">
        <f t="shared" si="3"/>
        <v>78.130499999999998</v>
      </c>
    </row>
    <row r="37" spans="1:7" ht="26.25" thickBot="1" x14ac:dyDescent="0.3">
      <c r="A37" s="7" t="s">
        <v>182</v>
      </c>
      <c r="B37" s="5" t="s">
        <v>15</v>
      </c>
      <c r="C37" s="5">
        <v>15</v>
      </c>
      <c r="D37" s="37">
        <v>11.896500000000001</v>
      </c>
      <c r="E37" s="37">
        <f t="shared" si="2"/>
        <v>178.44750000000002</v>
      </c>
      <c r="F37" s="6">
        <v>1</v>
      </c>
      <c r="G37" s="37">
        <f t="shared" si="3"/>
        <v>178.44750000000002</v>
      </c>
    </row>
    <row r="38" spans="1:7" ht="26.25" thickBot="1" x14ac:dyDescent="0.3">
      <c r="A38" s="7" t="s">
        <v>183</v>
      </c>
      <c r="B38" s="5" t="s">
        <v>15</v>
      </c>
      <c r="C38" s="5">
        <v>15</v>
      </c>
      <c r="D38" s="37">
        <v>9.5759999999999987</v>
      </c>
      <c r="E38" s="37">
        <f t="shared" si="2"/>
        <v>143.63999999999999</v>
      </c>
      <c r="F38" s="6">
        <v>1</v>
      </c>
      <c r="G38" s="37">
        <f t="shared" si="3"/>
        <v>143.63999999999999</v>
      </c>
    </row>
    <row r="39" spans="1:7" ht="26.25" thickBot="1" x14ac:dyDescent="0.3">
      <c r="A39" s="7" t="s">
        <v>184</v>
      </c>
      <c r="B39" s="5" t="s">
        <v>15</v>
      </c>
      <c r="C39" s="5">
        <v>26</v>
      </c>
      <c r="D39" s="37">
        <v>3.2130000000000001</v>
      </c>
      <c r="E39" s="37">
        <f t="shared" si="2"/>
        <v>83.537999999999997</v>
      </c>
      <c r="F39" s="6">
        <v>1</v>
      </c>
      <c r="G39" s="37">
        <f t="shared" si="3"/>
        <v>83.537999999999997</v>
      </c>
    </row>
    <row r="40" spans="1:7" ht="15.75" thickBot="1" x14ac:dyDescent="0.3">
      <c r="A40" s="7" t="s">
        <v>185</v>
      </c>
      <c r="B40" s="5" t="s">
        <v>15</v>
      </c>
      <c r="C40" s="5">
        <v>15</v>
      </c>
      <c r="D40" s="37">
        <v>1.0395000000000001</v>
      </c>
      <c r="E40" s="37">
        <f t="shared" si="2"/>
        <v>15.592500000000001</v>
      </c>
      <c r="F40" s="6">
        <v>1</v>
      </c>
      <c r="G40" s="37">
        <f t="shared" si="3"/>
        <v>15.592500000000001</v>
      </c>
    </row>
    <row r="41" spans="1:7" ht="15.75" thickBot="1" x14ac:dyDescent="0.3">
      <c r="A41" s="7" t="s">
        <v>186</v>
      </c>
      <c r="B41" s="5" t="s">
        <v>15</v>
      </c>
      <c r="C41" s="5">
        <v>180</v>
      </c>
      <c r="D41" s="37">
        <v>1.4595</v>
      </c>
      <c r="E41" s="37">
        <f t="shared" si="2"/>
        <v>262.70999999999998</v>
      </c>
      <c r="F41" s="6">
        <v>1</v>
      </c>
      <c r="G41" s="37">
        <f t="shared" si="3"/>
        <v>262.70999999999998</v>
      </c>
    </row>
    <row r="42" spans="1:7" ht="15.75" thickBot="1" x14ac:dyDescent="0.3">
      <c r="A42" s="7" t="s">
        <v>187</v>
      </c>
      <c r="B42" s="5" t="s">
        <v>15</v>
      </c>
      <c r="C42" s="5">
        <v>5</v>
      </c>
      <c r="D42" s="37">
        <v>8.3370000000000015</v>
      </c>
      <c r="E42" s="37">
        <f t="shared" si="2"/>
        <v>41.685000000000009</v>
      </c>
      <c r="F42" s="6">
        <v>1</v>
      </c>
      <c r="G42" s="37">
        <f t="shared" si="3"/>
        <v>41.685000000000009</v>
      </c>
    </row>
    <row r="43" spans="1:7" ht="15.75" thickBot="1" x14ac:dyDescent="0.3">
      <c r="A43" s="7" t="s">
        <v>188</v>
      </c>
      <c r="B43" s="5" t="s">
        <v>15</v>
      </c>
      <c r="C43" s="5">
        <v>140</v>
      </c>
      <c r="D43" s="37">
        <v>0.23100000000000001</v>
      </c>
      <c r="E43" s="37">
        <f t="shared" si="2"/>
        <v>32.340000000000003</v>
      </c>
      <c r="F43" s="6">
        <v>1</v>
      </c>
      <c r="G43" s="37">
        <f t="shared" si="3"/>
        <v>32.340000000000003</v>
      </c>
    </row>
    <row r="44" spans="1:7" ht="19.5" customHeight="1" thickBot="1" x14ac:dyDescent="0.3">
      <c r="A44" s="7" t="s">
        <v>189</v>
      </c>
      <c r="B44" s="5" t="s">
        <v>15</v>
      </c>
      <c r="C44" s="5">
        <v>15</v>
      </c>
      <c r="D44" s="37">
        <v>10.920000000000002</v>
      </c>
      <c r="E44" s="37">
        <f t="shared" si="2"/>
        <v>163.80000000000001</v>
      </c>
      <c r="F44" s="6">
        <v>1</v>
      </c>
      <c r="G44" s="37">
        <f t="shared" si="3"/>
        <v>163.80000000000001</v>
      </c>
    </row>
    <row r="45" spans="1:7" ht="15.75" thickBot="1" x14ac:dyDescent="0.3">
      <c r="A45" s="7" t="s">
        <v>190</v>
      </c>
      <c r="B45" s="5" t="s">
        <v>19</v>
      </c>
      <c r="C45" s="5">
        <v>1120</v>
      </c>
      <c r="D45" s="37">
        <v>1.9320000000000002</v>
      </c>
      <c r="E45" s="37">
        <f t="shared" si="2"/>
        <v>2163.84</v>
      </c>
      <c r="F45" s="6">
        <v>1</v>
      </c>
      <c r="G45" s="37">
        <f t="shared" si="3"/>
        <v>2163.84</v>
      </c>
    </row>
    <row r="46" spans="1:7" ht="15.75" thickBot="1" x14ac:dyDescent="0.3">
      <c r="A46" s="8" t="s">
        <v>22</v>
      </c>
      <c r="B46" s="9"/>
      <c r="C46" s="9"/>
      <c r="D46" s="9"/>
      <c r="E46" s="36">
        <f>SUM(E47:E49)</f>
        <v>28.799999999999997</v>
      </c>
      <c r="F46" s="9"/>
      <c r="G46" s="36">
        <f>SUM(G47:G49)</f>
        <v>28.799999999999997</v>
      </c>
    </row>
    <row r="47" spans="1:7" ht="15.75" thickBot="1" x14ac:dyDescent="0.3">
      <c r="A47" s="4" t="s">
        <v>23</v>
      </c>
      <c r="B47" s="5" t="s">
        <v>24</v>
      </c>
      <c r="C47" s="6">
        <v>32</v>
      </c>
      <c r="D47" s="37">
        <v>0.25</v>
      </c>
      <c r="E47" s="37">
        <f>C47*D47</f>
        <v>8</v>
      </c>
      <c r="F47" s="6">
        <v>1</v>
      </c>
      <c r="G47" s="37">
        <f>E47*F47</f>
        <v>8</v>
      </c>
    </row>
    <row r="48" spans="1:7" ht="26.25" thickBot="1" x14ac:dyDescent="0.3">
      <c r="A48" s="7" t="s">
        <v>51</v>
      </c>
      <c r="B48" s="5" t="s">
        <v>24</v>
      </c>
      <c r="C48" s="6">
        <v>32</v>
      </c>
      <c r="D48" s="37">
        <v>0.35</v>
      </c>
      <c r="E48" s="37">
        <f t="shared" ref="E48:E49" si="4">C48*D48</f>
        <v>11.2</v>
      </c>
      <c r="F48" s="6">
        <v>1</v>
      </c>
      <c r="G48" s="37">
        <f t="shared" ref="G48:G49" si="5">E48*F48</f>
        <v>11.2</v>
      </c>
    </row>
    <row r="49" spans="1:7" ht="15.75" thickBot="1" x14ac:dyDescent="0.3">
      <c r="A49" s="4" t="s">
        <v>26</v>
      </c>
      <c r="B49" s="5" t="s">
        <v>24</v>
      </c>
      <c r="C49" s="6">
        <v>32</v>
      </c>
      <c r="D49" s="37">
        <v>0.3</v>
      </c>
      <c r="E49" s="37">
        <f t="shared" si="4"/>
        <v>9.6</v>
      </c>
      <c r="F49" s="6">
        <v>1</v>
      </c>
      <c r="G49" s="37">
        <f t="shared" si="5"/>
        <v>9.6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10:F12 E46:G46 E13:F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4" workbookViewId="0">
      <selection sqref="A1:G32"/>
    </sheetView>
  </sheetViews>
  <sheetFormatPr baseColWidth="10" defaultRowHeight="15" x14ac:dyDescent="0.25"/>
  <cols>
    <col min="1" max="1" width="45.5703125" customWidth="1"/>
  </cols>
  <sheetData>
    <row r="1" spans="1:7" x14ac:dyDescent="0.25">
      <c r="A1" s="80" t="s">
        <v>30</v>
      </c>
      <c r="B1" s="80">
        <f>'RESUMEN PRESUPUESTO REFENCIAL'!C3</f>
        <v>29</v>
      </c>
    </row>
    <row r="2" spans="1:7" x14ac:dyDescent="0.25">
      <c r="A2" t="s">
        <v>31</v>
      </c>
    </row>
    <row r="3" spans="1:7" ht="15.75" thickBot="1" x14ac:dyDescent="0.3">
      <c r="A3" s="132" t="s">
        <v>29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122</v>
      </c>
      <c r="B4" s="2"/>
      <c r="C4" s="2"/>
      <c r="D4" s="1" t="s">
        <v>0</v>
      </c>
      <c r="E4" s="23">
        <f>E9+E16+E26</f>
        <v>634.53</v>
      </c>
      <c r="F4" s="1"/>
      <c r="G4" s="23">
        <f>G9+G16+G26</f>
        <v>18401.37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7"/>
      <c r="F8" s="136"/>
      <c r="G8" s="136"/>
    </row>
    <row r="9" spans="1:7" ht="15.75" thickBot="1" x14ac:dyDescent="0.3">
      <c r="A9" s="10" t="s">
        <v>5</v>
      </c>
      <c r="B9" s="11"/>
      <c r="C9" s="12"/>
      <c r="D9" s="13"/>
      <c r="E9" s="38">
        <f>SUM(E10:E15)</f>
        <v>67.5</v>
      </c>
      <c r="F9" s="13"/>
      <c r="G9" s="38">
        <f>SUM(G10:G15)</f>
        <v>1957.5</v>
      </c>
    </row>
    <row r="10" spans="1:7" ht="15.75" thickBot="1" x14ac:dyDescent="0.3">
      <c r="A10" s="7" t="s">
        <v>6</v>
      </c>
      <c r="B10" s="5" t="s">
        <v>7</v>
      </c>
      <c r="C10" s="6">
        <v>0.5</v>
      </c>
      <c r="D10" s="37">
        <v>30</v>
      </c>
      <c r="E10" s="37">
        <f>C10*D10</f>
        <v>15</v>
      </c>
      <c r="F10" s="6">
        <f>B1</f>
        <v>29</v>
      </c>
      <c r="G10" s="37">
        <f>E10*F10</f>
        <v>435</v>
      </c>
    </row>
    <row r="11" spans="1:7" ht="15.75" thickBot="1" x14ac:dyDescent="0.3">
      <c r="A11" s="7" t="s">
        <v>8</v>
      </c>
      <c r="B11" s="5" t="s">
        <v>7</v>
      </c>
      <c r="C11" s="6">
        <v>0.5</v>
      </c>
      <c r="D11" s="37">
        <v>20</v>
      </c>
      <c r="E11" s="37">
        <f t="shared" ref="E11:E30" si="0">C11*D11</f>
        <v>10</v>
      </c>
      <c r="F11" s="6">
        <f>B1</f>
        <v>29</v>
      </c>
      <c r="G11" s="37">
        <f>E11*F11</f>
        <v>290</v>
      </c>
    </row>
    <row r="12" spans="1:7" ht="15.75" thickBot="1" x14ac:dyDescent="0.3">
      <c r="A12" s="7" t="s">
        <v>9</v>
      </c>
      <c r="B12" s="5" t="s">
        <v>7</v>
      </c>
      <c r="C12" s="6">
        <v>0.5</v>
      </c>
      <c r="D12" s="37">
        <v>15</v>
      </c>
      <c r="E12" s="37">
        <f t="shared" si="0"/>
        <v>7.5</v>
      </c>
      <c r="F12" s="6">
        <f>B1</f>
        <v>29</v>
      </c>
      <c r="G12" s="37">
        <f t="shared" ref="G12:G15" si="1">E12*F12</f>
        <v>217.5</v>
      </c>
    </row>
    <row r="13" spans="1:7" ht="15.75" thickBot="1" x14ac:dyDescent="0.3">
      <c r="A13" s="7" t="s">
        <v>10</v>
      </c>
      <c r="B13" s="5" t="s">
        <v>7</v>
      </c>
      <c r="C13" s="6">
        <v>0.5</v>
      </c>
      <c r="D13" s="37">
        <v>10</v>
      </c>
      <c r="E13" s="37">
        <f t="shared" si="0"/>
        <v>5</v>
      </c>
      <c r="F13" s="6">
        <f>B1</f>
        <v>29</v>
      </c>
      <c r="G13" s="37">
        <f t="shared" si="1"/>
        <v>145</v>
      </c>
    </row>
    <row r="14" spans="1:7" ht="26.25" thickBot="1" x14ac:dyDescent="0.3">
      <c r="A14" s="7" t="s">
        <v>11</v>
      </c>
      <c r="B14" s="5" t="s">
        <v>7</v>
      </c>
      <c r="C14" s="6">
        <v>2</v>
      </c>
      <c r="D14" s="37">
        <v>10</v>
      </c>
      <c r="E14" s="37">
        <f t="shared" si="0"/>
        <v>20</v>
      </c>
      <c r="F14" s="6">
        <f>B1</f>
        <v>29</v>
      </c>
      <c r="G14" s="37">
        <f t="shared" si="1"/>
        <v>580</v>
      </c>
    </row>
    <row r="15" spans="1:7" ht="26.25" thickBot="1" x14ac:dyDescent="0.3">
      <c r="A15" s="7" t="s">
        <v>12</v>
      </c>
      <c r="B15" s="5" t="s">
        <v>7</v>
      </c>
      <c r="C15" s="6">
        <v>1</v>
      </c>
      <c r="D15" s="37">
        <v>10</v>
      </c>
      <c r="E15" s="37">
        <f t="shared" si="0"/>
        <v>10</v>
      </c>
      <c r="F15" s="6">
        <f>B1</f>
        <v>29</v>
      </c>
      <c r="G15" s="37">
        <f t="shared" si="1"/>
        <v>290</v>
      </c>
    </row>
    <row r="16" spans="1:7" ht="15.75" thickBot="1" x14ac:dyDescent="0.3">
      <c r="A16" s="8" t="s">
        <v>13</v>
      </c>
      <c r="B16" s="9"/>
      <c r="C16" s="9"/>
      <c r="D16" s="9"/>
      <c r="E16" s="38">
        <f>SUM(E17:E25)</f>
        <v>565.57999999999993</v>
      </c>
      <c r="F16" s="9"/>
      <c r="G16" s="38">
        <f>SUM(G17:G25)</f>
        <v>16401.82</v>
      </c>
    </row>
    <row r="17" spans="1:7" ht="15.75" thickBot="1" x14ac:dyDescent="0.3">
      <c r="A17" s="7" t="s">
        <v>128</v>
      </c>
      <c r="B17" s="5" t="s">
        <v>15</v>
      </c>
      <c r="C17" s="6">
        <v>1</v>
      </c>
      <c r="D17" s="37">
        <v>380</v>
      </c>
      <c r="E17" s="37">
        <f t="shared" ref="E17" si="2">C17*D17</f>
        <v>380</v>
      </c>
      <c r="F17" s="6">
        <f>B1</f>
        <v>29</v>
      </c>
      <c r="G17" s="37">
        <f>E17*F17</f>
        <v>11020</v>
      </c>
    </row>
    <row r="18" spans="1:7" ht="26.25" thickBot="1" x14ac:dyDescent="0.3">
      <c r="A18" s="7" t="s">
        <v>14</v>
      </c>
      <c r="B18" s="5" t="s">
        <v>15</v>
      </c>
      <c r="C18" s="6">
        <v>1</v>
      </c>
      <c r="D18" s="37">
        <v>100</v>
      </c>
      <c r="E18" s="37">
        <f t="shared" si="0"/>
        <v>100</v>
      </c>
      <c r="F18" s="6">
        <f>B1</f>
        <v>29</v>
      </c>
      <c r="G18" s="37">
        <f>E18*F18</f>
        <v>2900</v>
      </c>
    </row>
    <row r="19" spans="1:7" ht="26.25" thickBot="1" x14ac:dyDescent="0.3">
      <c r="A19" s="7" t="s">
        <v>16</v>
      </c>
      <c r="B19" s="5" t="s">
        <v>119</v>
      </c>
      <c r="C19" s="6">
        <v>1</v>
      </c>
      <c r="D19" s="37">
        <v>40</v>
      </c>
      <c r="E19" s="37">
        <f t="shared" si="0"/>
        <v>40</v>
      </c>
      <c r="F19" s="6">
        <f>B1</f>
        <v>29</v>
      </c>
      <c r="G19" s="37">
        <f t="shared" ref="G19:G25" si="3">E19*F19</f>
        <v>1160</v>
      </c>
    </row>
    <row r="20" spans="1:7" ht="15.75" thickBot="1" x14ac:dyDescent="0.3">
      <c r="A20" s="7" t="s">
        <v>17</v>
      </c>
      <c r="B20" s="5" t="s">
        <v>15</v>
      </c>
      <c r="C20" s="78">
        <v>2</v>
      </c>
      <c r="D20" s="37">
        <v>2.52</v>
      </c>
      <c r="E20" s="37">
        <f t="shared" ref="E20:E23" si="4">C20*D20</f>
        <v>5.04</v>
      </c>
      <c r="F20" s="6">
        <f>B1</f>
        <v>29</v>
      </c>
      <c r="G20" s="37">
        <f t="shared" ref="G20:G23" si="5">E20*F20</f>
        <v>146.16</v>
      </c>
    </row>
    <row r="21" spans="1:7" ht="15.75" thickBot="1" x14ac:dyDescent="0.3">
      <c r="A21" s="7" t="s">
        <v>18</v>
      </c>
      <c r="B21" s="5" t="s">
        <v>15</v>
      </c>
      <c r="C21" s="78">
        <v>2</v>
      </c>
      <c r="D21" s="37">
        <v>2.52</v>
      </c>
      <c r="E21" s="37">
        <f t="shared" si="4"/>
        <v>5.04</v>
      </c>
      <c r="F21" s="6">
        <f>B1</f>
        <v>29</v>
      </c>
      <c r="G21" s="37">
        <f t="shared" si="5"/>
        <v>146.16</v>
      </c>
    </row>
    <row r="22" spans="1:7" ht="15.75" thickBot="1" x14ac:dyDescent="0.3">
      <c r="A22" s="7" t="s">
        <v>205</v>
      </c>
      <c r="B22" s="5" t="s">
        <v>19</v>
      </c>
      <c r="C22" s="6">
        <v>20</v>
      </c>
      <c r="D22" s="93">
        <v>1.4</v>
      </c>
      <c r="E22" s="37">
        <f t="shared" si="4"/>
        <v>28</v>
      </c>
      <c r="F22" s="6">
        <f>B1</f>
        <v>29</v>
      </c>
      <c r="G22" s="37">
        <f t="shared" si="5"/>
        <v>812</v>
      </c>
    </row>
    <row r="23" spans="1:7" ht="15.75" thickBot="1" x14ac:dyDescent="0.3">
      <c r="A23" s="7" t="s">
        <v>20</v>
      </c>
      <c r="B23" s="5" t="s">
        <v>19</v>
      </c>
      <c r="C23" s="6">
        <v>5</v>
      </c>
      <c r="D23" s="37">
        <v>0.5</v>
      </c>
      <c r="E23" s="37">
        <f t="shared" si="4"/>
        <v>2.5</v>
      </c>
      <c r="F23" s="6">
        <f>B1</f>
        <v>29</v>
      </c>
      <c r="G23" s="37">
        <f t="shared" si="5"/>
        <v>72.5</v>
      </c>
    </row>
    <row r="24" spans="1:7" ht="26.25" thickBot="1" x14ac:dyDescent="0.3">
      <c r="A24" s="7" t="s">
        <v>120</v>
      </c>
      <c r="B24" s="5" t="s">
        <v>15</v>
      </c>
      <c r="C24" s="6">
        <v>15</v>
      </c>
      <c r="D24" s="37">
        <v>0.1</v>
      </c>
      <c r="E24" s="37">
        <f t="shared" si="0"/>
        <v>1.5</v>
      </c>
      <c r="F24" s="6">
        <f>B1</f>
        <v>29</v>
      </c>
      <c r="G24" s="37">
        <f t="shared" si="3"/>
        <v>43.5</v>
      </c>
    </row>
    <row r="25" spans="1:7" ht="15.75" thickBot="1" x14ac:dyDescent="0.3">
      <c r="A25" s="7" t="s">
        <v>21</v>
      </c>
      <c r="B25" s="5" t="s">
        <v>121</v>
      </c>
      <c r="C25" s="6">
        <v>1</v>
      </c>
      <c r="D25" s="37">
        <v>3.5</v>
      </c>
      <c r="E25" s="37">
        <f t="shared" si="0"/>
        <v>3.5</v>
      </c>
      <c r="F25" s="6">
        <f>B1</f>
        <v>29</v>
      </c>
      <c r="G25" s="37">
        <f t="shared" si="3"/>
        <v>101.5</v>
      </c>
    </row>
    <row r="26" spans="1:7" ht="15.75" thickBot="1" x14ac:dyDescent="0.3">
      <c r="A26" s="8" t="s">
        <v>22</v>
      </c>
      <c r="B26" s="9"/>
      <c r="C26" s="9"/>
      <c r="D26" s="9"/>
      <c r="E26" s="38">
        <f>SUM(E27:E30)</f>
        <v>1.4500000000000002</v>
      </c>
      <c r="F26" s="9"/>
      <c r="G26" s="38">
        <f>SUM(G27:G30)</f>
        <v>42.05</v>
      </c>
    </row>
    <row r="27" spans="1:7" ht="26.25" thickBot="1" x14ac:dyDescent="0.3">
      <c r="A27" s="7" t="s">
        <v>23</v>
      </c>
      <c r="B27" s="5" t="s">
        <v>24</v>
      </c>
      <c r="C27" s="6">
        <v>2</v>
      </c>
      <c r="D27" s="37">
        <v>0.25</v>
      </c>
      <c r="E27" s="37">
        <f t="shared" si="0"/>
        <v>0.5</v>
      </c>
      <c r="F27" s="6">
        <f>B1</f>
        <v>29</v>
      </c>
      <c r="G27" s="37">
        <f>E27*F27</f>
        <v>14.5</v>
      </c>
    </row>
    <row r="28" spans="1:7" ht="39" thickBot="1" x14ac:dyDescent="0.3">
      <c r="A28" s="7" t="s">
        <v>25</v>
      </c>
      <c r="B28" s="5" t="s">
        <v>24</v>
      </c>
      <c r="C28" s="6">
        <v>0.5</v>
      </c>
      <c r="D28" s="37">
        <v>0.35</v>
      </c>
      <c r="E28" s="37">
        <f t="shared" si="0"/>
        <v>0.17499999999999999</v>
      </c>
      <c r="F28" s="6">
        <f>B1</f>
        <v>29</v>
      </c>
      <c r="G28" s="37">
        <f t="shared" ref="G28:G30" si="6">E28*F28</f>
        <v>5.0749999999999993</v>
      </c>
    </row>
    <row r="29" spans="1:7" ht="15.75" thickBot="1" x14ac:dyDescent="0.3">
      <c r="A29" s="7" t="s">
        <v>26</v>
      </c>
      <c r="B29" s="5" t="s">
        <v>24</v>
      </c>
      <c r="C29" s="6">
        <v>0.25</v>
      </c>
      <c r="D29" s="37">
        <v>0.3</v>
      </c>
      <c r="E29" s="37">
        <f t="shared" si="0"/>
        <v>7.4999999999999997E-2</v>
      </c>
      <c r="F29" s="6">
        <f>B1</f>
        <v>29</v>
      </c>
      <c r="G29" s="37">
        <f t="shared" si="6"/>
        <v>2.1749999999999998</v>
      </c>
    </row>
    <row r="30" spans="1:7" ht="15.75" thickBot="1" x14ac:dyDescent="0.3">
      <c r="A30" s="7" t="s">
        <v>27</v>
      </c>
      <c r="B30" s="5" t="s">
        <v>24</v>
      </c>
      <c r="C30" s="6">
        <v>3.5</v>
      </c>
      <c r="D30" s="37">
        <v>0.2</v>
      </c>
      <c r="E30" s="37">
        <f t="shared" si="0"/>
        <v>0.70000000000000007</v>
      </c>
      <c r="F30" s="6">
        <f>B1</f>
        <v>29</v>
      </c>
      <c r="G30" s="37">
        <f t="shared" si="6"/>
        <v>20.3</v>
      </c>
    </row>
  </sheetData>
  <mergeCells count="8">
    <mergeCell ref="A3:G3"/>
    <mergeCell ref="A7:A8"/>
    <mergeCell ref="B7:B8"/>
    <mergeCell ref="C7:C8"/>
    <mergeCell ref="F7:F8"/>
    <mergeCell ref="G7:G8"/>
    <mergeCell ref="D7:D8"/>
    <mergeCell ref="E7:E8"/>
  </mergeCells>
  <pageMargins left="0.7" right="0.7" top="0.75" bottom="0.75" header="0.3" footer="0.3"/>
  <pageSetup paperSize="9" scale="77" orientation="portrait" horizontalDpi="1200" verticalDpi="1200" r:id="rId1"/>
  <ignoredErrors>
    <ignoredError sqref="F10:F15 F17:F23 E26 G26 F27:F30 F24:F25 E16 G16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4" workbookViewId="0">
      <selection activeCell="A4" sqref="A4:G24"/>
    </sheetView>
  </sheetViews>
  <sheetFormatPr baseColWidth="10" defaultRowHeight="15" x14ac:dyDescent="0.25"/>
  <cols>
    <col min="1" max="1" width="49.42578125" customWidth="1"/>
  </cols>
  <sheetData>
    <row r="1" spans="1:7" x14ac:dyDescent="0.25">
      <c r="A1" s="80" t="s">
        <v>30</v>
      </c>
      <c r="B1" s="80">
        <f>'RESUMEN PRESUPUESTO REFENCIAL'!C18</f>
        <v>8</v>
      </c>
    </row>
    <row r="2" spans="1:7" x14ac:dyDescent="0.25">
      <c r="A2" t="s">
        <v>31</v>
      </c>
    </row>
    <row r="3" spans="1:7" x14ac:dyDescent="0.25">
      <c r="A3" t="s">
        <v>102</v>
      </c>
      <c r="B3">
        <v>1</v>
      </c>
    </row>
    <row r="4" spans="1:7" ht="15.75" thickBot="1" x14ac:dyDescent="0.3">
      <c r="A4" s="132" t="s">
        <v>29</v>
      </c>
      <c r="B4" s="132"/>
      <c r="C4" s="132"/>
      <c r="D4" s="132"/>
      <c r="E4" s="132"/>
      <c r="F4" s="132"/>
      <c r="G4" s="132"/>
    </row>
    <row r="5" spans="1:7" ht="15.75" thickBot="1" x14ac:dyDescent="0.3">
      <c r="A5" s="40" t="s">
        <v>201</v>
      </c>
      <c r="B5" s="41"/>
      <c r="C5" s="41"/>
      <c r="D5" s="40" t="s">
        <v>0</v>
      </c>
      <c r="E5" s="57">
        <f>E10+E13+E19</f>
        <v>1027</v>
      </c>
      <c r="F5" s="40"/>
      <c r="G5" s="57">
        <f>G10+G13+G19</f>
        <v>1027</v>
      </c>
    </row>
    <row r="6" spans="1:7" x14ac:dyDescent="0.25">
      <c r="A6" s="40"/>
      <c r="B6" s="41"/>
      <c r="C6" s="41"/>
      <c r="D6" s="41"/>
      <c r="E6" s="41"/>
      <c r="F6" s="41"/>
      <c r="G6" s="41"/>
    </row>
    <row r="7" spans="1:7" ht="15.75" thickBot="1" x14ac:dyDescent="0.3">
      <c r="A7" s="41"/>
      <c r="B7" s="41"/>
      <c r="C7" s="41"/>
      <c r="D7" s="41"/>
      <c r="E7" s="41"/>
      <c r="F7" s="41"/>
      <c r="G7" s="41"/>
    </row>
    <row r="8" spans="1:7" x14ac:dyDescent="0.25">
      <c r="A8" s="133" t="s">
        <v>1</v>
      </c>
      <c r="B8" s="133" t="s">
        <v>2</v>
      </c>
      <c r="C8" s="133" t="s">
        <v>3</v>
      </c>
      <c r="D8" s="135" t="s">
        <v>32</v>
      </c>
      <c r="E8" s="135" t="s">
        <v>33</v>
      </c>
      <c r="F8" s="135" t="s">
        <v>3</v>
      </c>
      <c r="G8" s="135" t="s">
        <v>28</v>
      </c>
    </row>
    <row r="9" spans="1:7" ht="15.75" thickBot="1" x14ac:dyDescent="0.3">
      <c r="A9" s="134"/>
      <c r="B9" s="134"/>
      <c r="C9" s="134"/>
      <c r="D9" s="136"/>
      <c r="E9" s="136"/>
      <c r="F9" s="136"/>
      <c r="G9" s="136"/>
    </row>
    <row r="10" spans="1:7" ht="15.75" thickBot="1" x14ac:dyDescent="0.3">
      <c r="A10" s="49" t="s">
        <v>5</v>
      </c>
      <c r="B10" s="50"/>
      <c r="C10" s="51"/>
      <c r="D10" s="52"/>
      <c r="E10" s="59">
        <f>SUM(E11:E12)</f>
        <v>400</v>
      </c>
      <c r="F10" s="52"/>
      <c r="G10" s="59">
        <f>SUM(G11:G12)</f>
        <v>400</v>
      </c>
    </row>
    <row r="11" spans="1:7" ht="15.75" thickBot="1" x14ac:dyDescent="0.3">
      <c r="A11" s="42" t="s">
        <v>43</v>
      </c>
      <c r="B11" s="43" t="s">
        <v>7</v>
      </c>
      <c r="C11" s="44">
        <v>8</v>
      </c>
      <c r="D11" s="58">
        <v>30</v>
      </c>
      <c r="E11" s="58">
        <f>C11*D11</f>
        <v>240</v>
      </c>
      <c r="F11" s="6">
        <f>B3</f>
        <v>1</v>
      </c>
      <c r="G11" s="58">
        <f>E11*F11</f>
        <v>240</v>
      </c>
    </row>
    <row r="12" spans="1:7" ht="15.75" thickBot="1" x14ac:dyDescent="0.3">
      <c r="A12" s="45" t="s">
        <v>8</v>
      </c>
      <c r="B12" s="46" t="s">
        <v>7</v>
      </c>
      <c r="C12" s="47">
        <v>8</v>
      </c>
      <c r="D12" s="58">
        <v>20</v>
      </c>
      <c r="E12" s="58">
        <f>C12*D12</f>
        <v>160</v>
      </c>
      <c r="F12" s="6">
        <f>B3</f>
        <v>1</v>
      </c>
      <c r="G12" s="58">
        <f>E12*F12</f>
        <v>160</v>
      </c>
    </row>
    <row r="13" spans="1:7" ht="15.75" thickBot="1" x14ac:dyDescent="0.3">
      <c r="A13" s="49" t="s">
        <v>13</v>
      </c>
      <c r="B13" s="51"/>
      <c r="C13" s="51"/>
      <c r="D13" s="51"/>
      <c r="E13" s="59">
        <f>SUM(E14:E18)</f>
        <v>615</v>
      </c>
      <c r="F13" s="53"/>
      <c r="G13" s="59">
        <f>SUM(G14:G17)</f>
        <v>615</v>
      </c>
    </row>
    <row r="14" spans="1:7" ht="15.75" thickBot="1" x14ac:dyDescent="0.3">
      <c r="A14" s="48" t="s">
        <v>94</v>
      </c>
      <c r="B14" s="43" t="s">
        <v>15</v>
      </c>
      <c r="C14" s="44">
        <v>15</v>
      </c>
      <c r="D14" s="58">
        <v>15</v>
      </c>
      <c r="E14" s="58">
        <f>C14*D14</f>
        <v>225</v>
      </c>
      <c r="F14" s="44">
        <f>B3</f>
        <v>1</v>
      </c>
      <c r="G14" s="58">
        <f>E14*F14</f>
        <v>225</v>
      </c>
    </row>
    <row r="15" spans="1:7" ht="15.75" thickBot="1" x14ac:dyDescent="0.3">
      <c r="A15" s="48" t="s">
        <v>95</v>
      </c>
      <c r="B15" s="43" t="s">
        <v>15</v>
      </c>
      <c r="C15" s="44">
        <v>5</v>
      </c>
      <c r="D15" s="58">
        <v>15</v>
      </c>
      <c r="E15" s="58">
        <f t="shared" ref="E15:E18" si="0">C15*D15</f>
        <v>75</v>
      </c>
      <c r="F15" s="44">
        <f>B3</f>
        <v>1</v>
      </c>
      <c r="G15" s="58">
        <f t="shared" ref="G15:G18" si="1">E15*F15</f>
        <v>75</v>
      </c>
    </row>
    <row r="16" spans="1:7" ht="15.75" thickBot="1" x14ac:dyDescent="0.3">
      <c r="A16" s="48" t="s">
        <v>96</v>
      </c>
      <c r="B16" s="43" t="s">
        <v>15</v>
      </c>
      <c r="C16" s="44">
        <v>15</v>
      </c>
      <c r="D16" s="58">
        <v>20</v>
      </c>
      <c r="E16" s="58">
        <f t="shared" si="0"/>
        <v>300</v>
      </c>
      <c r="F16" s="44">
        <f>B3</f>
        <v>1</v>
      </c>
      <c r="G16" s="58">
        <f t="shared" si="1"/>
        <v>300</v>
      </c>
    </row>
    <row r="17" spans="1:7" ht="15.75" thickBot="1" x14ac:dyDescent="0.3">
      <c r="A17" s="48" t="s">
        <v>97</v>
      </c>
      <c r="B17" s="43" t="s">
        <v>15</v>
      </c>
      <c r="C17" s="44">
        <v>1</v>
      </c>
      <c r="D17" s="58">
        <v>15</v>
      </c>
      <c r="E17" s="58">
        <f t="shared" si="0"/>
        <v>15</v>
      </c>
      <c r="F17" s="44">
        <f>B3</f>
        <v>1</v>
      </c>
      <c r="G17" s="58">
        <f t="shared" si="1"/>
        <v>15</v>
      </c>
    </row>
    <row r="18" spans="1:7" ht="51.75" thickBot="1" x14ac:dyDescent="0.3">
      <c r="A18" s="48" t="s">
        <v>98</v>
      </c>
      <c r="B18" s="43" t="s">
        <v>15</v>
      </c>
      <c r="C18" s="44">
        <v>0</v>
      </c>
      <c r="D18" s="58">
        <v>100</v>
      </c>
      <c r="E18" s="58">
        <f t="shared" si="0"/>
        <v>0</v>
      </c>
      <c r="F18" s="44">
        <f>B3</f>
        <v>1</v>
      </c>
      <c r="G18" s="58">
        <f t="shared" si="1"/>
        <v>0</v>
      </c>
    </row>
    <row r="19" spans="1:7" ht="15.75" thickBot="1" x14ac:dyDescent="0.3">
      <c r="A19" s="54" t="s">
        <v>22</v>
      </c>
      <c r="B19" s="55"/>
      <c r="C19" s="55"/>
      <c r="D19" s="55"/>
      <c r="E19" s="59">
        <f>SUM(E20:E22)</f>
        <v>12</v>
      </c>
      <c r="F19" s="56"/>
      <c r="G19" s="59">
        <f>SUM(G20:G22)</f>
        <v>12</v>
      </c>
    </row>
    <row r="20" spans="1:7" ht="15.75" thickBot="1" x14ac:dyDescent="0.3">
      <c r="A20" s="42" t="s">
        <v>99</v>
      </c>
      <c r="B20" s="43" t="s">
        <v>24</v>
      </c>
      <c r="C20" s="44">
        <v>8</v>
      </c>
      <c r="D20" s="58">
        <v>0.5</v>
      </c>
      <c r="E20" s="58">
        <f>C20*D20</f>
        <v>4</v>
      </c>
      <c r="F20" s="44">
        <f>B3</f>
        <v>1</v>
      </c>
      <c r="G20" s="58">
        <f>E20*F20</f>
        <v>4</v>
      </c>
    </row>
    <row r="21" spans="1:7" ht="15.75" thickBot="1" x14ac:dyDescent="0.3">
      <c r="A21" s="48" t="s">
        <v>100</v>
      </c>
      <c r="B21" s="43" t="s">
        <v>24</v>
      </c>
      <c r="C21" s="44">
        <v>8</v>
      </c>
      <c r="D21" s="58">
        <v>0.4</v>
      </c>
      <c r="E21" s="58">
        <f t="shared" ref="E21:E22" si="2">C21*D21</f>
        <v>3.2</v>
      </c>
      <c r="F21" s="44">
        <f>B3</f>
        <v>1</v>
      </c>
      <c r="G21" s="58">
        <f t="shared" ref="G21:G22" si="3">E21*F21</f>
        <v>3.2</v>
      </c>
    </row>
    <row r="22" spans="1:7" ht="15.75" thickBot="1" x14ac:dyDescent="0.3">
      <c r="A22" s="48" t="s">
        <v>101</v>
      </c>
      <c r="B22" s="43" t="s">
        <v>24</v>
      </c>
      <c r="C22" s="44">
        <v>8</v>
      </c>
      <c r="D22" s="58">
        <v>0.6</v>
      </c>
      <c r="E22" s="58">
        <f t="shared" si="2"/>
        <v>4.8</v>
      </c>
      <c r="F22" s="44">
        <f>B3</f>
        <v>1</v>
      </c>
      <c r="G22" s="58">
        <f t="shared" si="3"/>
        <v>4.8</v>
      </c>
    </row>
  </sheetData>
  <mergeCells count="8">
    <mergeCell ref="A4:G4"/>
    <mergeCell ref="A8:A9"/>
    <mergeCell ref="B8:B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11:F12 F20:F22 F13:F19 E13:E19 G13:G19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G26"/>
    </sheetView>
  </sheetViews>
  <sheetFormatPr baseColWidth="10" defaultRowHeight="15" x14ac:dyDescent="0.25"/>
  <cols>
    <col min="1" max="1" width="47.7109375" customWidth="1"/>
  </cols>
  <sheetData>
    <row r="1" spans="1:7" x14ac:dyDescent="0.25">
      <c r="A1" s="80" t="s">
        <v>30</v>
      </c>
      <c r="B1" s="80">
        <f>'RESUMEN PRESUPUESTO REFENCIAL'!C18</f>
        <v>8</v>
      </c>
    </row>
    <row r="2" spans="1:7" x14ac:dyDescent="0.25">
      <c r="A2" t="s">
        <v>31</v>
      </c>
    </row>
    <row r="3" spans="1:7" x14ac:dyDescent="0.25">
      <c r="A3" t="s">
        <v>102</v>
      </c>
      <c r="B3">
        <v>1</v>
      </c>
    </row>
    <row r="4" spans="1:7" ht="15.75" thickBot="1" x14ac:dyDescent="0.3">
      <c r="A4" s="132" t="s">
        <v>29</v>
      </c>
      <c r="B4" s="132"/>
      <c r="C4" s="132"/>
      <c r="D4" s="132"/>
      <c r="E4" s="132"/>
      <c r="F4" s="132"/>
      <c r="G4" s="132"/>
    </row>
    <row r="5" spans="1:7" ht="15.75" thickBot="1" x14ac:dyDescent="0.3">
      <c r="A5" s="40" t="s">
        <v>201</v>
      </c>
      <c r="B5" s="41"/>
      <c r="C5" s="41"/>
      <c r="D5" s="40" t="s">
        <v>0</v>
      </c>
      <c r="E5" s="57">
        <f>E10+E13+E19</f>
        <v>1027</v>
      </c>
      <c r="F5" s="40"/>
      <c r="G5" s="57">
        <f>G10+G13+G19</f>
        <v>1027</v>
      </c>
    </row>
    <row r="6" spans="1:7" x14ac:dyDescent="0.25">
      <c r="A6" s="40"/>
      <c r="B6" s="41"/>
      <c r="C6" s="41"/>
      <c r="D6" s="41"/>
      <c r="E6" s="41"/>
      <c r="F6" s="41"/>
      <c r="G6" s="41"/>
    </row>
    <row r="7" spans="1:7" ht="15.75" thickBot="1" x14ac:dyDescent="0.3">
      <c r="A7" s="41"/>
      <c r="B7" s="41"/>
      <c r="C7" s="41"/>
      <c r="D7" s="41"/>
      <c r="E7" s="41"/>
      <c r="F7" s="41"/>
      <c r="G7" s="41"/>
    </row>
    <row r="8" spans="1:7" x14ac:dyDescent="0.25">
      <c r="A8" s="133" t="s">
        <v>1</v>
      </c>
      <c r="B8" s="133" t="s">
        <v>2</v>
      </c>
      <c r="C8" s="133" t="s">
        <v>3</v>
      </c>
      <c r="D8" s="135" t="s">
        <v>32</v>
      </c>
      <c r="E8" s="135" t="s">
        <v>33</v>
      </c>
      <c r="F8" s="135" t="s">
        <v>3</v>
      </c>
      <c r="G8" s="135" t="s">
        <v>28</v>
      </c>
    </row>
    <row r="9" spans="1:7" ht="15.75" thickBot="1" x14ac:dyDescent="0.3">
      <c r="A9" s="134"/>
      <c r="B9" s="134"/>
      <c r="C9" s="134"/>
      <c r="D9" s="136"/>
      <c r="E9" s="136"/>
      <c r="F9" s="136"/>
      <c r="G9" s="136"/>
    </row>
    <row r="10" spans="1:7" ht="15.75" thickBot="1" x14ac:dyDescent="0.3">
      <c r="A10" s="49" t="s">
        <v>5</v>
      </c>
      <c r="B10" s="50"/>
      <c r="C10" s="51"/>
      <c r="D10" s="52"/>
      <c r="E10" s="59">
        <f>SUM(E11:E12)</f>
        <v>400</v>
      </c>
      <c r="F10" s="52"/>
      <c r="G10" s="59">
        <f>SUM(G11:G12)</f>
        <v>400</v>
      </c>
    </row>
    <row r="11" spans="1:7" ht="15.75" thickBot="1" x14ac:dyDescent="0.3">
      <c r="A11" s="42" t="s">
        <v>43</v>
      </c>
      <c r="B11" s="43" t="s">
        <v>7</v>
      </c>
      <c r="C11" s="44">
        <v>8</v>
      </c>
      <c r="D11" s="58">
        <v>30</v>
      </c>
      <c r="E11" s="58">
        <f>C11*D11</f>
        <v>240</v>
      </c>
      <c r="F11" s="6">
        <f>B3</f>
        <v>1</v>
      </c>
      <c r="G11" s="58">
        <f>E11*F11</f>
        <v>240</v>
      </c>
    </row>
    <row r="12" spans="1:7" ht="15.75" thickBot="1" x14ac:dyDescent="0.3">
      <c r="A12" s="45" t="s">
        <v>8</v>
      </c>
      <c r="B12" s="46" t="s">
        <v>7</v>
      </c>
      <c r="C12" s="47">
        <v>8</v>
      </c>
      <c r="D12" s="58">
        <v>20</v>
      </c>
      <c r="E12" s="58">
        <f>C12*D12</f>
        <v>160</v>
      </c>
      <c r="F12" s="6">
        <f>B3</f>
        <v>1</v>
      </c>
      <c r="G12" s="58">
        <f>E12*F12</f>
        <v>160</v>
      </c>
    </row>
    <row r="13" spans="1:7" ht="15.75" thickBot="1" x14ac:dyDescent="0.3">
      <c r="A13" s="49" t="s">
        <v>13</v>
      </c>
      <c r="B13" s="51"/>
      <c r="C13" s="51"/>
      <c r="D13" s="51"/>
      <c r="E13" s="59">
        <f>SUM(E14:E18)</f>
        <v>615</v>
      </c>
      <c r="F13" s="53"/>
      <c r="G13" s="59">
        <f>SUM(G14:G18)</f>
        <v>615</v>
      </c>
    </row>
    <row r="14" spans="1:7" ht="15.75" thickBot="1" x14ac:dyDescent="0.3">
      <c r="A14" s="48" t="s">
        <v>94</v>
      </c>
      <c r="B14" s="43" t="s">
        <v>15</v>
      </c>
      <c r="C14" s="44">
        <v>15</v>
      </c>
      <c r="D14" s="58">
        <v>15</v>
      </c>
      <c r="E14" s="58">
        <f>C14*D14</f>
        <v>225</v>
      </c>
      <c r="F14" s="44">
        <f>B3</f>
        <v>1</v>
      </c>
      <c r="G14" s="58">
        <f>E14*F14</f>
        <v>225</v>
      </c>
    </row>
    <row r="15" spans="1:7" ht="15.75" thickBot="1" x14ac:dyDescent="0.3">
      <c r="A15" s="48" t="s">
        <v>95</v>
      </c>
      <c r="B15" s="43" t="s">
        <v>15</v>
      </c>
      <c r="C15" s="44">
        <v>5</v>
      </c>
      <c r="D15" s="58">
        <v>15</v>
      </c>
      <c r="E15" s="58">
        <f t="shared" ref="E15:E18" si="0">C15*D15</f>
        <v>75</v>
      </c>
      <c r="F15" s="44">
        <f>B3</f>
        <v>1</v>
      </c>
      <c r="G15" s="58">
        <f t="shared" ref="G15:G18" si="1">E15*F15</f>
        <v>75</v>
      </c>
    </row>
    <row r="16" spans="1:7" ht="15.75" thickBot="1" x14ac:dyDescent="0.3">
      <c r="A16" s="48" t="s">
        <v>96</v>
      </c>
      <c r="B16" s="43" t="s">
        <v>15</v>
      </c>
      <c r="C16" s="44">
        <v>15</v>
      </c>
      <c r="D16" s="58">
        <v>20</v>
      </c>
      <c r="E16" s="58">
        <f t="shared" si="0"/>
        <v>300</v>
      </c>
      <c r="F16" s="44">
        <f>B3</f>
        <v>1</v>
      </c>
      <c r="G16" s="58">
        <f t="shared" si="1"/>
        <v>300</v>
      </c>
    </row>
    <row r="17" spans="1:7" ht="15.75" thickBot="1" x14ac:dyDescent="0.3">
      <c r="A17" s="48" t="s">
        <v>97</v>
      </c>
      <c r="B17" s="43" t="s">
        <v>15</v>
      </c>
      <c r="C17" s="44">
        <v>1</v>
      </c>
      <c r="D17" s="58">
        <v>15</v>
      </c>
      <c r="E17" s="58">
        <f t="shared" si="0"/>
        <v>15</v>
      </c>
      <c r="F17" s="44">
        <f>B3</f>
        <v>1</v>
      </c>
      <c r="G17" s="58">
        <f t="shared" si="1"/>
        <v>15</v>
      </c>
    </row>
    <row r="18" spans="1:7" ht="51.75" thickBot="1" x14ac:dyDescent="0.3">
      <c r="A18" s="48" t="s">
        <v>98</v>
      </c>
      <c r="B18" s="43" t="s">
        <v>15</v>
      </c>
      <c r="C18" s="44">
        <v>0</v>
      </c>
      <c r="D18" s="58">
        <v>100</v>
      </c>
      <c r="E18" s="58">
        <f t="shared" si="0"/>
        <v>0</v>
      </c>
      <c r="F18" s="44">
        <f>B3</f>
        <v>1</v>
      </c>
      <c r="G18" s="58">
        <f t="shared" si="1"/>
        <v>0</v>
      </c>
    </row>
    <row r="19" spans="1:7" ht="15.75" thickBot="1" x14ac:dyDescent="0.3">
      <c r="A19" s="54" t="s">
        <v>22</v>
      </c>
      <c r="B19" s="55"/>
      <c r="C19" s="55"/>
      <c r="D19" s="55"/>
      <c r="E19" s="59">
        <f>SUM(E20:E22)</f>
        <v>12</v>
      </c>
      <c r="F19" s="56"/>
      <c r="G19" s="59">
        <f>SUM(G20:G22)</f>
        <v>12</v>
      </c>
    </row>
    <row r="20" spans="1:7" ht="15.75" thickBot="1" x14ac:dyDescent="0.3">
      <c r="A20" s="42" t="s">
        <v>99</v>
      </c>
      <c r="B20" s="43" t="s">
        <v>24</v>
      </c>
      <c r="C20" s="44">
        <v>8</v>
      </c>
      <c r="D20" s="58">
        <v>0.5</v>
      </c>
      <c r="E20" s="58">
        <f>C20*D20</f>
        <v>4</v>
      </c>
      <c r="F20" s="44">
        <f>B3</f>
        <v>1</v>
      </c>
      <c r="G20" s="58">
        <f>E20*F20</f>
        <v>4</v>
      </c>
    </row>
    <row r="21" spans="1:7" ht="15.75" thickBot="1" x14ac:dyDescent="0.3">
      <c r="A21" s="48" t="s">
        <v>100</v>
      </c>
      <c r="B21" s="43" t="s">
        <v>24</v>
      </c>
      <c r="C21" s="44">
        <v>8</v>
      </c>
      <c r="D21" s="58">
        <v>0.4</v>
      </c>
      <c r="E21" s="58">
        <f t="shared" ref="E21:E22" si="2">C21*D21</f>
        <v>3.2</v>
      </c>
      <c r="F21" s="44">
        <f>B3</f>
        <v>1</v>
      </c>
      <c r="G21" s="58">
        <f t="shared" ref="G21:G22" si="3">E21*F21</f>
        <v>3.2</v>
      </c>
    </row>
    <row r="22" spans="1:7" ht="15.75" thickBot="1" x14ac:dyDescent="0.3">
      <c r="A22" s="48" t="s">
        <v>101</v>
      </c>
      <c r="B22" s="43" t="s">
        <v>24</v>
      </c>
      <c r="C22" s="44">
        <v>8</v>
      </c>
      <c r="D22" s="58">
        <v>0.6</v>
      </c>
      <c r="E22" s="58">
        <f t="shared" si="2"/>
        <v>4.8</v>
      </c>
      <c r="F22" s="44">
        <f>B3</f>
        <v>1</v>
      </c>
      <c r="G22" s="58">
        <f t="shared" si="3"/>
        <v>4.8</v>
      </c>
    </row>
  </sheetData>
  <mergeCells count="8">
    <mergeCell ref="A4:G4"/>
    <mergeCell ref="A8:A9"/>
    <mergeCell ref="B8:B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F11:F12 F20:F22 F13:F19 E13:E19 G13:G19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K23" sqref="K23"/>
    </sheetView>
  </sheetViews>
  <sheetFormatPr baseColWidth="10" defaultRowHeight="15" x14ac:dyDescent="0.25"/>
  <cols>
    <col min="1" max="1" width="34.28515625" customWidth="1"/>
  </cols>
  <sheetData>
    <row r="1" spans="1:7" x14ac:dyDescent="0.25">
      <c r="A1" s="80" t="s">
        <v>30</v>
      </c>
      <c r="B1" s="80">
        <f>'RESUMEN PRESUPUESTO REFENCIAL'!C18</f>
        <v>8</v>
      </c>
    </row>
    <row r="2" spans="1:7" x14ac:dyDescent="0.25">
      <c r="A2" t="s">
        <v>31</v>
      </c>
    </row>
    <row r="3" spans="1:7" x14ac:dyDescent="0.25">
      <c r="A3" t="s">
        <v>221</v>
      </c>
      <c r="B3" s="107">
        <f>345*8*B1</f>
        <v>22080</v>
      </c>
      <c r="C3" t="s">
        <v>110</v>
      </c>
    </row>
    <row r="4" spans="1:7" ht="15.75" thickBot="1" x14ac:dyDescent="0.3">
      <c r="A4" s="132" t="s">
        <v>29</v>
      </c>
      <c r="B4" s="132"/>
      <c r="C4" s="132"/>
      <c r="D4" s="132"/>
      <c r="E4" s="132"/>
      <c r="F4" s="132"/>
      <c r="G4" s="132"/>
    </row>
    <row r="5" spans="1:7" ht="15.75" thickBot="1" x14ac:dyDescent="0.3">
      <c r="A5" s="106" t="s">
        <v>220</v>
      </c>
      <c r="B5" s="41"/>
      <c r="C5" s="41"/>
      <c r="D5" s="40" t="s">
        <v>0</v>
      </c>
      <c r="E5" s="57">
        <f>SUM(D10:D13)</f>
        <v>12144</v>
      </c>
      <c r="F5" s="40"/>
      <c r="G5" s="57">
        <f>G14</f>
        <v>12144</v>
      </c>
    </row>
    <row r="6" spans="1:7" x14ac:dyDescent="0.25">
      <c r="A6" s="40"/>
      <c r="B6" s="41"/>
      <c r="C6" s="41"/>
      <c r="D6" s="41"/>
      <c r="E6" s="41"/>
      <c r="F6" s="41"/>
      <c r="G6" s="41"/>
    </row>
    <row r="7" spans="1:7" ht="15.75" thickBot="1" x14ac:dyDescent="0.3">
      <c r="A7" s="41"/>
      <c r="B7" s="41"/>
      <c r="C7" s="41"/>
      <c r="D7" s="41"/>
      <c r="E7" s="41"/>
      <c r="F7" s="41"/>
      <c r="G7" s="41"/>
    </row>
    <row r="8" spans="1:7" x14ac:dyDescent="0.25">
      <c r="A8" s="133" t="s">
        <v>103</v>
      </c>
      <c r="B8" s="133" t="s">
        <v>3</v>
      </c>
      <c r="C8" s="135" t="s">
        <v>32</v>
      </c>
      <c r="D8" s="135" t="s">
        <v>33</v>
      </c>
      <c r="E8" s="135" t="s">
        <v>3</v>
      </c>
      <c r="F8" s="135" t="s">
        <v>106</v>
      </c>
      <c r="G8" s="135" t="s">
        <v>28</v>
      </c>
    </row>
    <row r="9" spans="1:7" ht="15.75" thickBot="1" x14ac:dyDescent="0.3">
      <c r="A9" s="134"/>
      <c r="B9" s="134"/>
      <c r="C9" s="136"/>
      <c r="D9" s="136"/>
      <c r="E9" s="136"/>
      <c r="F9" s="136"/>
      <c r="G9" s="136"/>
    </row>
    <row r="10" spans="1:7" ht="36.75" thickBot="1" x14ac:dyDescent="0.3">
      <c r="A10" s="68" t="s">
        <v>104</v>
      </c>
      <c r="B10" s="69">
        <v>1</v>
      </c>
      <c r="C10" s="109">
        <f>B3*0.25</f>
        <v>5520</v>
      </c>
      <c r="D10" s="94">
        <f>B10*C10</f>
        <v>5520</v>
      </c>
      <c r="E10" s="71">
        <f>B1</f>
        <v>8</v>
      </c>
      <c r="F10" s="71" t="s">
        <v>107</v>
      </c>
      <c r="G10" s="70">
        <f>D10</f>
        <v>5520</v>
      </c>
    </row>
    <row r="11" spans="1:7" ht="36.75" thickBot="1" x14ac:dyDescent="0.3">
      <c r="A11" s="68" t="s">
        <v>142</v>
      </c>
      <c r="B11" s="69">
        <v>1</v>
      </c>
      <c r="C11" s="109">
        <f>B3*0.13</f>
        <v>2870.4</v>
      </c>
      <c r="D11" s="94">
        <f t="shared" ref="D11:D13" si="0">B11*C11</f>
        <v>2870.4</v>
      </c>
      <c r="E11" s="71">
        <f>B1</f>
        <v>8</v>
      </c>
      <c r="F11" s="71" t="s">
        <v>107</v>
      </c>
      <c r="G11" s="70">
        <f t="shared" ref="G11:G13" si="1">D11</f>
        <v>2870.4</v>
      </c>
    </row>
    <row r="12" spans="1:7" ht="36.75" thickBot="1" x14ac:dyDescent="0.3">
      <c r="A12" s="68" t="s">
        <v>143</v>
      </c>
      <c r="B12" s="69">
        <v>1</v>
      </c>
      <c r="C12" s="109">
        <f>B3*0.07</f>
        <v>1545.6000000000001</v>
      </c>
      <c r="D12" s="94">
        <f t="shared" si="0"/>
        <v>1545.6000000000001</v>
      </c>
      <c r="E12" s="71">
        <f>B1</f>
        <v>8</v>
      </c>
      <c r="F12" s="71" t="s">
        <v>107</v>
      </c>
      <c r="G12" s="70">
        <f t="shared" si="1"/>
        <v>1545.6000000000001</v>
      </c>
    </row>
    <row r="13" spans="1:7" ht="15.75" thickBot="1" x14ac:dyDescent="0.3">
      <c r="A13" s="68" t="s">
        <v>112</v>
      </c>
      <c r="B13" s="69">
        <v>1</v>
      </c>
      <c r="C13" s="109">
        <f>B3*0.1</f>
        <v>2208</v>
      </c>
      <c r="D13" s="94">
        <f t="shared" si="0"/>
        <v>2208</v>
      </c>
      <c r="E13" s="71">
        <f>B1</f>
        <v>8</v>
      </c>
      <c r="F13" s="71" t="s">
        <v>113</v>
      </c>
      <c r="G13" s="70">
        <f t="shared" si="1"/>
        <v>2208</v>
      </c>
    </row>
    <row r="14" spans="1:7" x14ac:dyDescent="0.25">
      <c r="A14" s="67" t="s">
        <v>105</v>
      </c>
      <c r="B14" s="66"/>
      <c r="C14" s="65"/>
      <c r="D14" s="65"/>
      <c r="E14" s="64"/>
      <c r="F14" s="64"/>
      <c r="G14" s="72">
        <f>SUM(G10:G13)</f>
        <v>12144</v>
      </c>
    </row>
  </sheetData>
  <mergeCells count="8">
    <mergeCell ref="A4:G4"/>
    <mergeCell ref="A8:A9"/>
    <mergeCell ref="B8:B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4" workbookViewId="0">
      <selection sqref="A1:G30"/>
    </sheetView>
  </sheetViews>
  <sheetFormatPr baseColWidth="10" defaultRowHeight="15" x14ac:dyDescent="0.25"/>
  <cols>
    <col min="1" max="1" width="45.140625" customWidth="1"/>
  </cols>
  <sheetData>
    <row r="1" spans="1:7" x14ac:dyDescent="0.25">
      <c r="A1" s="80" t="s">
        <v>30</v>
      </c>
      <c r="B1" s="80">
        <f>'RESUMEN PRESUPUESTO REFENCIAL'!C3</f>
        <v>29</v>
      </c>
    </row>
    <row r="2" spans="1:7" x14ac:dyDescent="0.25">
      <c r="A2" t="s">
        <v>31</v>
      </c>
    </row>
    <row r="3" spans="1:7" ht="15.75" thickBot="1" x14ac:dyDescent="0.3">
      <c r="A3" s="132" t="s">
        <v>54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42</v>
      </c>
      <c r="B4" s="2"/>
      <c r="C4" s="2"/>
      <c r="D4" s="1" t="s">
        <v>0</v>
      </c>
      <c r="E4" s="23">
        <f>E9+E13+E25</f>
        <v>821.25</v>
      </c>
      <c r="F4" s="1"/>
      <c r="G4" s="23">
        <f>G9+G13+G25</f>
        <v>23816.25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6"/>
      <c r="F8" s="136"/>
      <c r="G8" s="136"/>
    </row>
    <row r="9" spans="1:7" ht="15.75" thickBot="1" x14ac:dyDescent="0.3">
      <c r="A9" s="10" t="s">
        <v>5</v>
      </c>
      <c r="B9" s="11"/>
      <c r="C9" s="12"/>
      <c r="D9" s="12"/>
      <c r="E9" s="39">
        <f>SUM(E10:E12)</f>
        <v>100</v>
      </c>
      <c r="F9" s="12"/>
      <c r="G9" s="39">
        <f>SUM(G10:G12)</f>
        <v>2900</v>
      </c>
    </row>
    <row r="10" spans="1:7" ht="15.75" thickBot="1" x14ac:dyDescent="0.3">
      <c r="A10" s="4" t="s">
        <v>43</v>
      </c>
      <c r="B10" s="5" t="s">
        <v>7</v>
      </c>
      <c r="C10" s="6">
        <v>1</v>
      </c>
      <c r="D10" s="37">
        <v>30</v>
      </c>
      <c r="E10" s="37">
        <f>C10*D10</f>
        <v>30</v>
      </c>
      <c r="F10" s="6">
        <f>B1</f>
        <v>29</v>
      </c>
      <c r="G10" s="37">
        <f>E10*F10</f>
        <v>870</v>
      </c>
    </row>
    <row r="11" spans="1:7" ht="15.75" thickBot="1" x14ac:dyDescent="0.3">
      <c r="A11" s="4" t="s">
        <v>8</v>
      </c>
      <c r="B11" s="5" t="s">
        <v>7</v>
      </c>
      <c r="C11" s="6">
        <v>2</v>
      </c>
      <c r="D11" s="37">
        <v>20</v>
      </c>
      <c r="E11" s="37">
        <f t="shared" ref="E11:E12" si="0">C11*D11</f>
        <v>40</v>
      </c>
      <c r="F11" s="6">
        <f>B1</f>
        <v>29</v>
      </c>
      <c r="G11" s="37">
        <f t="shared" ref="G11:G12" si="1">E11*F11</f>
        <v>1160</v>
      </c>
    </row>
    <row r="12" spans="1:7" ht="15.75" thickBot="1" x14ac:dyDescent="0.3">
      <c r="A12" s="4" t="s">
        <v>9</v>
      </c>
      <c r="B12" s="20" t="s">
        <v>7</v>
      </c>
      <c r="C12" s="21">
        <v>2</v>
      </c>
      <c r="D12" s="37">
        <v>15</v>
      </c>
      <c r="E12" s="37">
        <f t="shared" si="0"/>
        <v>30</v>
      </c>
      <c r="F12" s="21">
        <f>B1</f>
        <v>29</v>
      </c>
      <c r="G12" s="37">
        <f t="shared" si="1"/>
        <v>870</v>
      </c>
    </row>
    <row r="13" spans="1:7" ht="15.75" thickBot="1" x14ac:dyDescent="0.3">
      <c r="A13" s="8" t="s">
        <v>13</v>
      </c>
      <c r="B13" s="12"/>
      <c r="C13" s="12"/>
      <c r="D13" s="12"/>
      <c r="E13" s="39">
        <f>SUM(E14:E24)</f>
        <v>718.45</v>
      </c>
      <c r="F13" s="12"/>
      <c r="G13" s="39">
        <f>SUM(G14:G24)</f>
        <v>20835.05</v>
      </c>
    </row>
    <row r="14" spans="1:7" ht="15.75" thickBot="1" x14ac:dyDescent="0.3">
      <c r="A14" s="7" t="s">
        <v>127</v>
      </c>
      <c r="B14" s="5" t="s">
        <v>15</v>
      </c>
      <c r="C14" s="6">
        <v>1</v>
      </c>
      <c r="D14" s="93">
        <v>180</v>
      </c>
      <c r="E14" s="37">
        <f t="shared" ref="E14:E16" si="2">C14*D14</f>
        <v>180</v>
      </c>
      <c r="F14" s="6">
        <f>B1</f>
        <v>29</v>
      </c>
      <c r="G14" s="37">
        <f t="shared" ref="G14:G16" si="3">E14*F14</f>
        <v>5220</v>
      </c>
    </row>
    <row r="15" spans="1:7" ht="15.75" thickBot="1" x14ac:dyDescent="0.3">
      <c r="A15" s="7" t="s">
        <v>239</v>
      </c>
      <c r="B15" s="5" t="s">
        <v>15</v>
      </c>
      <c r="C15" s="6">
        <v>1</v>
      </c>
      <c r="D15" s="93">
        <v>300</v>
      </c>
      <c r="E15" s="37">
        <f t="shared" si="2"/>
        <v>300</v>
      </c>
      <c r="F15" s="6">
        <f>B1</f>
        <v>29</v>
      </c>
      <c r="G15" s="37">
        <f t="shared" si="3"/>
        <v>8700</v>
      </c>
    </row>
    <row r="16" spans="1:7" ht="26.25" thickBot="1" x14ac:dyDescent="0.3">
      <c r="A16" s="7" t="s">
        <v>116</v>
      </c>
      <c r="B16" s="5" t="s">
        <v>15</v>
      </c>
      <c r="C16" s="6">
        <v>1</v>
      </c>
      <c r="D16" s="93">
        <v>112</v>
      </c>
      <c r="E16" s="37">
        <f t="shared" si="2"/>
        <v>112</v>
      </c>
      <c r="F16" s="6">
        <f>B1</f>
        <v>29</v>
      </c>
      <c r="G16" s="37">
        <f t="shared" si="3"/>
        <v>3248</v>
      </c>
    </row>
    <row r="17" spans="1:7" ht="77.25" thickBot="1" x14ac:dyDescent="0.3">
      <c r="A17" s="7" t="s">
        <v>44</v>
      </c>
      <c r="B17" s="5" t="s">
        <v>15</v>
      </c>
      <c r="C17" s="6">
        <v>1</v>
      </c>
      <c r="D17" s="37">
        <v>50</v>
      </c>
      <c r="E17" s="37">
        <f>C17*D17</f>
        <v>50</v>
      </c>
      <c r="F17" s="6">
        <f>B1</f>
        <v>29</v>
      </c>
      <c r="G17" s="37">
        <f>E17*F17</f>
        <v>1450</v>
      </c>
    </row>
    <row r="18" spans="1:7" ht="26.25" thickBot="1" x14ac:dyDescent="0.3">
      <c r="A18" s="7" t="s">
        <v>45</v>
      </c>
      <c r="B18" s="5" t="s">
        <v>15</v>
      </c>
      <c r="C18" s="6">
        <v>2</v>
      </c>
      <c r="D18" s="37">
        <v>3.75</v>
      </c>
      <c r="E18" s="37">
        <f t="shared" ref="E18:E24" si="4">C18*D18</f>
        <v>7.5</v>
      </c>
      <c r="F18" s="6">
        <f>B1</f>
        <v>29</v>
      </c>
      <c r="G18" s="37">
        <f t="shared" ref="G18:G24" si="5">E18*F18</f>
        <v>217.5</v>
      </c>
    </row>
    <row r="19" spans="1:7" ht="26.25" thickBot="1" x14ac:dyDescent="0.3">
      <c r="A19" s="7" t="s">
        <v>46</v>
      </c>
      <c r="B19" s="5" t="s">
        <v>15</v>
      </c>
      <c r="C19" s="6">
        <v>1</v>
      </c>
      <c r="D19" s="37">
        <v>3.5</v>
      </c>
      <c r="E19" s="37">
        <f t="shared" si="4"/>
        <v>3.5</v>
      </c>
      <c r="F19" s="6">
        <f>B1</f>
        <v>29</v>
      </c>
      <c r="G19" s="37">
        <f t="shared" si="5"/>
        <v>101.5</v>
      </c>
    </row>
    <row r="20" spans="1:7" ht="26.25" thickBot="1" x14ac:dyDescent="0.3">
      <c r="A20" s="7" t="s">
        <v>47</v>
      </c>
      <c r="B20" s="5" t="s">
        <v>15</v>
      </c>
      <c r="C20" s="6">
        <v>1</v>
      </c>
      <c r="D20" s="37">
        <v>8.35</v>
      </c>
      <c r="E20" s="37">
        <f t="shared" si="4"/>
        <v>8.35</v>
      </c>
      <c r="F20" s="6">
        <f>B1</f>
        <v>29</v>
      </c>
      <c r="G20" s="37">
        <f t="shared" si="5"/>
        <v>242.14999999999998</v>
      </c>
    </row>
    <row r="21" spans="1:7" ht="15.75" thickBot="1" x14ac:dyDescent="0.3">
      <c r="A21" s="7" t="s">
        <v>48</v>
      </c>
      <c r="B21" s="5" t="s">
        <v>15</v>
      </c>
      <c r="C21" s="6">
        <v>2</v>
      </c>
      <c r="D21" s="37">
        <v>0.7</v>
      </c>
      <c r="E21" s="37">
        <f t="shared" si="4"/>
        <v>1.4</v>
      </c>
      <c r="F21" s="6">
        <f>B1</f>
        <v>29</v>
      </c>
      <c r="G21" s="37">
        <f t="shared" si="5"/>
        <v>40.599999999999994</v>
      </c>
    </row>
    <row r="22" spans="1:7" ht="15.75" thickBot="1" x14ac:dyDescent="0.3">
      <c r="A22" s="7" t="s">
        <v>49</v>
      </c>
      <c r="B22" s="5" t="s">
        <v>15</v>
      </c>
      <c r="C22" s="6">
        <v>2</v>
      </c>
      <c r="D22" s="37">
        <v>1.6</v>
      </c>
      <c r="E22" s="37">
        <f t="shared" si="4"/>
        <v>3.2</v>
      </c>
      <c r="F22" s="6">
        <f>B1</f>
        <v>29</v>
      </c>
      <c r="G22" s="37">
        <f t="shared" si="5"/>
        <v>92.800000000000011</v>
      </c>
    </row>
    <row r="23" spans="1:7" ht="15.75" thickBot="1" x14ac:dyDescent="0.3">
      <c r="A23" s="7" t="s">
        <v>50</v>
      </c>
      <c r="B23" s="20" t="s">
        <v>15</v>
      </c>
      <c r="C23" s="6">
        <v>1</v>
      </c>
      <c r="D23" s="37">
        <v>2.5</v>
      </c>
      <c r="E23" s="37">
        <f t="shared" si="4"/>
        <v>2.5</v>
      </c>
      <c r="F23" s="21">
        <f>B1</f>
        <v>29</v>
      </c>
      <c r="G23" s="37">
        <f t="shared" si="5"/>
        <v>72.5</v>
      </c>
    </row>
    <row r="24" spans="1:7" ht="26.25" thickBot="1" x14ac:dyDescent="0.3">
      <c r="A24" s="7" t="s">
        <v>124</v>
      </c>
      <c r="B24" s="20" t="s">
        <v>15</v>
      </c>
      <c r="C24" s="6">
        <v>1</v>
      </c>
      <c r="D24" s="37">
        <v>50</v>
      </c>
      <c r="E24" s="37">
        <f t="shared" si="4"/>
        <v>50</v>
      </c>
      <c r="F24" s="21">
        <f>B1</f>
        <v>29</v>
      </c>
      <c r="G24" s="37">
        <f t="shared" si="5"/>
        <v>1450</v>
      </c>
    </row>
    <row r="25" spans="1:7" ht="15.75" thickBot="1" x14ac:dyDescent="0.3">
      <c r="A25" s="8" t="s">
        <v>22</v>
      </c>
      <c r="B25" s="12"/>
      <c r="C25" s="9"/>
      <c r="D25" s="9"/>
      <c r="E25" s="39">
        <f>SUM(E26:E29)</f>
        <v>2.8</v>
      </c>
      <c r="F25" s="14"/>
      <c r="G25" s="39">
        <f>SUM(G26:G29)</f>
        <v>81.199999999999989</v>
      </c>
    </row>
    <row r="26" spans="1:7" ht="15.75" thickBot="1" x14ac:dyDescent="0.3">
      <c r="A26" s="4" t="s">
        <v>23</v>
      </c>
      <c r="B26" s="5" t="s">
        <v>24</v>
      </c>
      <c r="C26" s="6">
        <v>2</v>
      </c>
      <c r="D26" s="37">
        <v>0.25</v>
      </c>
      <c r="E26" s="37">
        <f>C26*D26</f>
        <v>0.5</v>
      </c>
      <c r="F26" s="6">
        <f>B1</f>
        <v>29</v>
      </c>
      <c r="G26" s="37">
        <f>E26*F26</f>
        <v>14.5</v>
      </c>
    </row>
    <row r="27" spans="1:7" ht="39" thickBot="1" x14ac:dyDescent="0.3">
      <c r="A27" s="7" t="s">
        <v>51</v>
      </c>
      <c r="B27" s="5" t="s">
        <v>24</v>
      </c>
      <c r="C27" s="6">
        <v>2</v>
      </c>
      <c r="D27" s="37">
        <v>0.35</v>
      </c>
      <c r="E27" s="37">
        <f t="shared" ref="E27:E29" si="6">C27*D27</f>
        <v>0.7</v>
      </c>
      <c r="F27" s="6">
        <f>B1</f>
        <v>29</v>
      </c>
      <c r="G27" s="37">
        <f t="shared" ref="G27:G29" si="7">E27*F27</f>
        <v>20.299999999999997</v>
      </c>
    </row>
    <row r="28" spans="1:7" ht="15.75" thickBot="1" x14ac:dyDescent="0.3">
      <c r="A28" s="4" t="s">
        <v>52</v>
      </c>
      <c r="B28" s="5" t="s">
        <v>24</v>
      </c>
      <c r="C28" s="6">
        <v>1</v>
      </c>
      <c r="D28" s="37">
        <v>0.4</v>
      </c>
      <c r="E28" s="37">
        <f t="shared" si="6"/>
        <v>0.4</v>
      </c>
      <c r="F28" s="6">
        <f>B1</f>
        <v>29</v>
      </c>
      <c r="G28" s="37">
        <f t="shared" si="7"/>
        <v>11.600000000000001</v>
      </c>
    </row>
    <row r="29" spans="1:7" ht="15.75" thickBot="1" x14ac:dyDescent="0.3">
      <c r="A29" s="4" t="s">
        <v>53</v>
      </c>
      <c r="B29" s="5" t="s">
        <v>24</v>
      </c>
      <c r="C29" s="6">
        <v>2</v>
      </c>
      <c r="D29" s="37">
        <v>0.6</v>
      </c>
      <c r="E29" s="37">
        <f t="shared" si="6"/>
        <v>1.2</v>
      </c>
      <c r="F29" s="6">
        <f>B1</f>
        <v>29</v>
      </c>
      <c r="G29" s="37">
        <f t="shared" si="7"/>
        <v>34.799999999999997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1200" verticalDpi="1200" r:id="rId1"/>
  <ignoredErrors>
    <ignoredError sqref="F10:F12 F16:F24 E25 G25 F26:F29 F14:F15 E13:G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5" workbookViewId="0">
      <selection sqref="A1:G31"/>
    </sheetView>
  </sheetViews>
  <sheetFormatPr baseColWidth="10" defaultRowHeight="15" x14ac:dyDescent="0.25"/>
  <cols>
    <col min="1" max="1" width="44.5703125" customWidth="1"/>
  </cols>
  <sheetData>
    <row r="1" spans="1:7" x14ac:dyDescent="0.25">
      <c r="A1" s="80" t="s">
        <v>30</v>
      </c>
      <c r="B1" s="80">
        <f>'RESUMEN PRESUPUESTO REFENCIAL'!C3</f>
        <v>29</v>
      </c>
    </row>
    <row r="2" spans="1:7" x14ac:dyDescent="0.25">
      <c r="A2" t="s">
        <v>31</v>
      </c>
    </row>
    <row r="3" spans="1:7" ht="15.75" thickBot="1" x14ac:dyDescent="0.3">
      <c r="A3" s="132" t="s">
        <v>29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55</v>
      </c>
      <c r="B4" s="2"/>
      <c r="C4" s="2"/>
      <c r="D4" s="1" t="s">
        <v>0</v>
      </c>
      <c r="E4" s="23">
        <f>E9+E13+E26</f>
        <v>659.0250000000002</v>
      </c>
      <c r="F4" s="1"/>
      <c r="G4" s="23">
        <f>G9+G13+G26</f>
        <v>19111.724999999995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6"/>
      <c r="F8" s="136"/>
      <c r="G8" s="136"/>
    </row>
    <row r="9" spans="1:7" ht="15.75" thickBot="1" x14ac:dyDescent="0.3">
      <c r="A9" s="10" t="s">
        <v>5</v>
      </c>
      <c r="B9" s="11"/>
      <c r="C9" s="12"/>
      <c r="D9" s="12"/>
      <c r="E9" s="39">
        <f>SUM(E10:E12)</f>
        <v>112.5</v>
      </c>
      <c r="F9" s="12"/>
      <c r="G9" s="39">
        <f>SUM(G10:G12)</f>
        <v>3262.5</v>
      </c>
    </row>
    <row r="10" spans="1:7" ht="15.75" thickBot="1" x14ac:dyDescent="0.3">
      <c r="A10" s="4" t="s">
        <v>43</v>
      </c>
      <c r="B10" s="5" t="s">
        <v>7</v>
      </c>
      <c r="C10" s="6">
        <v>2</v>
      </c>
      <c r="D10" s="37">
        <v>30</v>
      </c>
      <c r="E10" s="37">
        <f>C10*D10</f>
        <v>60</v>
      </c>
      <c r="F10" s="6">
        <f>B1</f>
        <v>29</v>
      </c>
      <c r="G10" s="37">
        <f>E10*F10</f>
        <v>1740</v>
      </c>
    </row>
    <row r="11" spans="1:7" ht="15.75" thickBot="1" x14ac:dyDescent="0.3">
      <c r="A11" s="4" t="s">
        <v>8</v>
      </c>
      <c r="B11" s="5" t="s">
        <v>7</v>
      </c>
      <c r="C11" s="6">
        <v>1.5</v>
      </c>
      <c r="D11" s="37">
        <v>20</v>
      </c>
      <c r="E11" s="37">
        <f t="shared" ref="E11:E12" si="0">C11*D11</f>
        <v>30</v>
      </c>
      <c r="F11" s="6">
        <f>B1</f>
        <v>29</v>
      </c>
      <c r="G11" s="37">
        <f t="shared" ref="G11:G12" si="1">E11*F11</f>
        <v>870</v>
      </c>
    </row>
    <row r="12" spans="1:7" ht="15.75" thickBot="1" x14ac:dyDescent="0.3">
      <c r="A12" s="22" t="s">
        <v>9</v>
      </c>
      <c r="B12" s="20" t="s">
        <v>7</v>
      </c>
      <c r="C12" s="6">
        <v>1.5</v>
      </c>
      <c r="D12" s="37">
        <v>15</v>
      </c>
      <c r="E12" s="37">
        <f t="shared" si="0"/>
        <v>22.5</v>
      </c>
      <c r="F12" s="21">
        <f>B1</f>
        <v>29</v>
      </c>
      <c r="G12" s="37">
        <f t="shared" si="1"/>
        <v>652.5</v>
      </c>
    </row>
    <row r="13" spans="1:7" ht="15.75" thickBot="1" x14ac:dyDescent="0.3">
      <c r="A13" s="10" t="s">
        <v>13</v>
      </c>
      <c r="B13" s="12"/>
      <c r="C13" s="9"/>
      <c r="D13" s="12"/>
      <c r="E13" s="39">
        <f>SUM(E14:E25)</f>
        <v>545.20000000000016</v>
      </c>
      <c r="F13" s="12"/>
      <c r="G13" s="39">
        <f>SUM(G14:G25)</f>
        <v>15810.799999999997</v>
      </c>
    </row>
    <row r="14" spans="1:7" ht="15.75" thickBot="1" x14ac:dyDescent="0.3">
      <c r="A14" s="7" t="s">
        <v>56</v>
      </c>
      <c r="B14" s="5" t="s">
        <v>15</v>
      </c>
      <c r="C14" s="6">
        <v>2</v>
      </c>
      <c r="D14" s="93">
        <v>240</v>
      </c>
      <c r="E14" s="37">
        <f>C14*D14</f>
        <v>480</v>
      </c>
      <c r="F14" s="6">
        <f>B1</f>
        <v>29</v>
      </c>
      <c r="G14" s="37">
        <f>E14*F14</f>
        <v>13920</v>
      </c>
    </row>
    <row r="15" spans="1:7" ht="15.75" thickBot="1" x14ac:dyDescent="0.3">
      <c r="A15" s="7" t="s">
        <v>125</v>
      </c>
      <c r="B15" s="5" t="s">
        <v>15</v>
      </c>
      <c r="C15" s="6">
        <v>1</v>
      </c>
      <c r="D15" s="93">
        <v>30</v>
      </c>
      <c r="E15" s="37">
        <f t="shared" ref="E15:E25" si="2">C15*D15</f>
        <v>30</v>
      </c>
      <c r="F15" s="6">
        <f>B1</f>
        <v>29</v>
      </c>
      <c r="G15" s="37">
        <f t="shared" ref="G15:G25" si="3">E15*F15</f>
        <v>870</v>
      </c>
    </row>
    <row r="16" spans="1:7" ht="26.25" thickBot="1" x14ac:dyDescent="0.3">
      <c r="A16" s="7" t="s">
        <v>57</v>
      </c>
      <c r="B16" s="5" t="s">
        <v>15</v>
      </c>
      <c r="C16" s="6">
        <v>6</v>
      </c>
      <c r="D16" s="37">
        <v>0.25</v>
      </c>
      <c r="E16" s="37">
        <f t="shared" si="2"/>
        <v>1.5</v>
      </c>
      <c r="F16" s="6">
        <f>B1</f>
        <v>29</v>
      </c>
      <c r="G16" s="37">
        <f t="shared" si="3"/>
        <v>43.5</v>
      </c>
    </row>
    <row r="17" spans="1:7" ht="26.25" thickBot="1" x14ac:dyDescent="0.3">
      <c r="A17" s="7" t="s">
        <v>58</v>
      </c>
      <c r="B17" s="5" t="s">
        <v>15</v>
      </c>
      <c r="C17" s="6">
        <v>6</v>
      </c>
      <c r="D17" s="37">
        <v>0.35</v>
      </c>
      <c r="E17" s="37">
        <f t="shared" si="2"/>
        <v>2.0999999999999996</v>
      </c>
      <c r="F17" s="6">
        <f>B1</f>
        <v>29</v>
      </c>
      <c r="G17" s="37">
        <f t="shared" si="3"/>
        <v>60.899999999999991</v>
      </c>
    </row>
    <row r="18" spans="1:7" ht="26.25" thickBot="1" x14ac:dyDescent="0.3">
      <c r="A18" s="7" t="s">
        <v>59</v>
      </c>
      <c r="B18" s="5" t="s">
        <v>19</v>
      </c>
      <c r="C18" s="6">
        <v>3</v>
      </c>
      <c r="D18" s="37">
        <v>2.7</v>
      </c>
      <c r="E18" s="37">
        <f t="shared" si="2"/>
        <v>8.1000000000000014</v>
      </c>
      <c r="F18" s="6">
        <f>B1</f>
        <v>29</v>
      </c>
      <c r="G18" s="37">
        <f t="shared" si="3"/>
        <v>234.90000000000003</v>
      </c>
    </row>
    <row r="19" spans="1:7" ht="26.25" thickBot="1" x14ac:dyDescent="0.3">
      <c r="A19" s="7" t="s">
        <v>60</v>
      </c>
      <c r="B19" s="5" t="s">
        <v>19</v>
      </c>
      <c r="C19" s="6">
        <v>3</v>
      </c>
      <c r="D19" s="37">
        <v>2.7</v>
      </c>
      <c r="E19" s="37">
        <f t="shared" si="2"/>
        <v>8.1000000000000014</v>
      </c>
      <c r="F19" s="6">
        <f>B1</f>
        <v>29</v>
      </c>
      <c r="G19" s="37">
        <f t="shared" si="3"/>
        <v>234.90000000000003</v>
      </c>
    </row>
    <row r="20" spans="1:7" ht="26.25" thickBot="1" x14ac:dyDescent="0.3">
      <c r="A20" s="7" t="s">
        <v>61</v>
      </c>
      <c r="B20" s="5" t="s">
        <v>19</v>
      </c>
      <c r="C20" s="6">
        <v>3</v>
      </c>
      <c r="D20" s="37">
        <v>1.4</v>
      </c>
      <c r="E20" s="37">
        <f t="shared" si="2"/>
        <v>4.1999999999999993</v>
      </c>
      <c r="F20" s="6">
        <f>B1</f>
        <v>29</v>
      </c>
      <c r="G20" s="37">
        <f t="shared" si="3"/>
        <v>121.79999999999998</v>
      </c>
    </row>
    <row r="21" spans="1:7" ht="26.25" thickBot="1" x14ac:dyDescent="0.3">
      <c r="A21" s="7" t="s">
        <v>62</v>
      </c>
      <c r="B21" s="5" t="s">
        <v>19</v>
      </c>
      <c r="C21" s="6">
        <v>3</v>
      </c>
      <c r="D21" s="37">
        <v>1.4</v>
      </c>
      <c r="E21" s="37">
        <f t="shared" si="2"/>
        <v>4.1999999999999993</v>
      </c>
      <c r="F21" s="6">
        <f>B1</f>
        <v>29</v>
      </c>
      <c r="G21" s="37">
        <f t="shared" si="3"/>
        <v>121.79999999999998</v>
      </c>
    </row>
    <row r="22" spans="1:7" ht="15.75" thickBot="1" x14ac:dyDescent="0.3">
      <c r="A22" s="7" t="s">
        <v>63</v>
      </c>
      <c r="B22" s="5" t="s">
        <v>19</v>
      </c>
      <c r="C22" s="6">
        <v>5</v>
      </c>
      <c r="D22" s="37">
        <v>0.35</v>
      </c>
      <c r="E22" s="37">
        <f t="shared" si="2"/>
        <v>1.75</v>
      </c>
      <c r="F22" s="6">
        <f>B1</f>
        <v>29</v>
      </c>
      <c r="G22" s="37">
        <f t="shared" si="3"/>
        <v>50.75</v>
      </c>
    </row>
    <row r="23" spans="1:7" ht="15.75" thickBot="1" x14ac:dyDescent="0.3">
      <c r="A23" s="7" t="s">
        <v>64</v>
      </c>
      <c r="B23" s="5" t="s">
        <v>19</v>
      </c>
      <c r="C23" s="6">
        <v>5</v>
      </c>
      <c r="D23" s="37">
        <v>0.5</v>
      </c>
      <c r="E23" s="37">
        <f t="shared" si="2"/>
        <v>2.5</v>
      </c>
      <c r="F23" s="6">
        <f>B1</f>
        <v>29</v>
      </c>
      <c r="G23" s="37">
        <f t="shared" si="3"/>
        <v>72.5</v>
      </c>
    </row>
    <row r="24" spans="1:7" ht="26.25" thickBot="1" x14ac:dyDescent="0.3">
      <c r="A24" s="7" t="s">
        <v>65</v>
      </c>
      <c r="B24" s="5" t="s">
        <v>15</v>
      </c>
      <c r="C24" s="6">
        <v>5</v>
      </c>
      <c r="D24" s="37">
        <v>0.1</v>
      </c>
      <c r="E24" s="37">
        <f t="shared" si="2"/>
        <v>0.5</v>
      </c>
      <c r="F24" s="6">
        <f>B1</f>
        <v>29</v>
      </c>
      <c r="G24" s="37">
        <f t="shared" si="3"/>
        <v>14.5</v>
      </c>
    </row>
    <row r="25" spans="1:7" ht="26.25" thickBot="1" x14ac:dyDescent="0.3">
      <c r="A25" s="7" t="s">
        <v>66</v>
      </c>
      <c r="B25" s="5" t="s">
        <v>15</v>
      </c>
      <c r="C25" s="6">
        <v>15</v>
      </c>
      <c r="D25" s="37">
        <v>0.15</v>
      </c>
      <c r="E25" s="37">
        <f t="shared" si="2"/>
        <v>2.25</v>
      </c>
      <c r="F25" s="6">
        <f>B1</f>
        <v>29</v>
      </c>
      <c r="G25" s="37">
        <f t="shared" si="3"/>
        <v>65.25</v>
      </c>
    </row>
    <row r="26" spans="1:7" ht="15.75" thickBot="1" x14ac:dyDescent="0.3">
      <c r="A26" s="8" t="s">
        <v>22</v>
      </c>
      <c r="B26" s="9"/>
      <c r="C26" s="9"/>
      <c r="D26" s="9"/>
      <c r="E26" s="39">
        <f>SUM(E27:E29)</f>
        <v>1.325</v>
      </c>
      <c r="F26" s="9"/>
      <c r="G26" s="39">
        <f>SUM(G27:G29)</f>
        <v>38.424999999999997</v>
      </c>
    </row>
    <row r="27" spans="1:7" ht="15.75" thickBot="1" x14ac:dyDescent="0.3">
      <c r="A27" s="4" t="s">
        <v>23</v>
      </c>
      <c r="B27" s="5" t="s">
        <v>24</v>
      </c>
      <c r="C27" s="6">
        <v>2</v>
      </c>
      <c r="D27" s="37">
        <v>0.25</v>
      </c>
      <c r="E27" s="37">
        <f>C27*D27</f>
        <v>0.5</v>
      </c>
      <c r="F27" s="6">
        <f>B1</f>
        <v>29</v>
      </c>
      <c r="G27" s="37">
        <f>E27*F27</f>
        <v>14.5</v>
      </c>
    </row>
    <row r="28" spans="1:7" ht="39" thickBot="1" x14ac:dyDescent="0.3">
      <c r="A28" s="7" t="s">
        <v>67</v>
      </c>
      <c r="B28" s="5" t="s">
        <v>24</v>
      </c>
      <c r="C28" s="6">
        <v>2</v>
      </c>
      <c r="D28" s="37">
        <v>0.35</v>
      </c>
      <c r="E28" s="37">
        <f t="shared" ref="E28:E29" si="4">C28*D28</f>
        <v>0.7</v>
      </c>
      <c r="F28" s="6">
        <f>B1</f>
        <v>29</v>
      </c>
      <c r="G28" s="37">
        <f t="shared" ref="G28:G29" si="5">E28*F28</f>
        <v>20.299999999999997</v>
      </c>
    </row>
    <row r="29" spans="1:7" ht="28.5" thickBot="1" x14ac:dyDescent="0.3">
      <c r="A29" s="7" t="s">
        <v>68</v>
      </c>
      <c r="B29" s="5" t="s">
        <v>24</v>
      </c>
      <c r="C29" s="6">
        <v>0.5</v>
      </c>
      <c r="D29" s="37">
        <v>0.25</v>
      </c>
      <c r="E29" s="37">
        <f t="shared" si="4"/>
        <v>0.125</v>
      </c>
      <c r="F29" s="6">
        <f>B1</f>
        <v>29</v>
      </c>
      <c r="G29" s="37">
        <f t="shared" si="5"/>
        <v>3.625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F10:F12 E13 G13 F14:F25 E26 G26 F27:F2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G26"/>
    </sheetView>
  </sheetViews>
  <sheetFormatPr baseColWidth="10" defaultRowHeight="15" x14ac:dyDescent="0.25"/>
  <cols>
    <col min="1" max="1" width="45" customWidth="1"/>
  </cols>
  <sheetData>
    <row r="1" spans="1:7" x14ac:dyDescent="0.25">
      <c r="A1" s="80" t="s">
        <v>30</v>
      </c>
      <c r="B1" s="80">
        <f>'RESUMEN PRESUPUESTO REFENCIAL'!C3</f>
        <v>29</v>
      </c>
    </row>
    <row r="2" spans="1:7" x14ac:dyDescent="0.25">
      <c r="A2" t="s">
        <v>31</v>
      </c>
    </row>
    <row r="3" spans="1:7" ht="15.75" thickBot="1" x14ac:dyDescent="0.3">
      <c r="A3" s="132" t="s">
        <v>29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69</v>
      </c>
      <c r="B4" s="2"/>
      <c r="C4" s="2"/>
      <c r="D4" s="1" t="s">
        <v>0</v>
      </c>
      <c r="E4" s="23">
        <f>E9+E15+E18</f>
        <v>124.29249999999999</v>
      </c>
      <c r="F4" s="1"/>
      <c r="G4" s="23">
        <f>G9+G15+G18</f>
        <v>3604.4825000000001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6"/>
      <c r="F8" s="136"/>
      <c r="G8" s="136"/>
    </row>
    <row r="9" spans="1:7" ht="15.75" thickBot="1" x14ac:dyDescent="0.3">
      <c r="A9" s="29" t="s">
        <v>5</v>
      </c>
      <c r="B9" s="30"/>
      <c r="C9" s="31"/>
      <c r="D9" s="32"/>
      <c r="E9" s="33">
        <f>SUM(E10:E14)</f>
        <v>97.5</v>
      </c>
      <c r="F9" s="32"/>
      <c r="G9" s="33">
        <f>SUM(G10:G14)</f>
        <v>2827.5</v>
      </c>
    </row>
    <row r="10" spans="1:7" ht="15.75" thickBot="1" x14ac:dyDescent="0.3">
      <c r="A10" s="25" t="s">
        <v>43</v>
      </c>
      <c r="B10" s="3" t="s">
        <v>7</v>
      </c>
      <c r="C10" s="26">
        <v>0.5</v>
      </c>
      <c r="D10" s="34">
        <v>30</v>
      </c>
      <c r="E10" s="34">
        <f>C10*D10</f>
        <v>15</v>
      </c>
      <c r="F10" s="26">
        <f>B1</f>
        <v>29</v>
      </c>
      <c r="G10" s="34">
        <f>E10*F10</f>
        <v>435</v>
      </c>
    </row>
    <row r="11" spans="1:7" ht="15.75" thickBot="1" x14ac:dyDescent="0.3">
      <c r="A11" s="4" t="s">
        <v>8</v>
      </c>
      <c r="B11" s="5" t="s">
        <v>7</v>
      </c>
      <c r="C11" s="6">
        <v>1.5</v>
      </c>
      <c r="D11" s="34">
        <v>20</v>
      </c>
      <c r="E11" s="34">
        <f t="shared" ref="E11:E14" si="0">C11*D11</f>
        <v>30</v>
      </c>
      <c r="F11" s="6">
        <f>B1</f>
        <v>29</v>
      </c>
      <c r="G11" s="34">
        <f t="shared" ref="G11:G14" si="1">E11*F11</f>
        <v>870</v>
      </c>
    </row>
    <row r="12" spans="1:7" ht="15.75" thickBot="1" x14ac:dyDescent="0.3">
      <c r="A12" s="4" t="s">
        <v>9</v>
      </c>
      <c r="B12" s="5" t="s">
        <v>7</v>
      </c>
      <c r="C12" s="6">
        <v>1.5</v>
      </c>
      <c r="D12" s="34">
        <v>15</v>
      </c>
      <c r="E12" s="34">
        <f t="shared" si="0"/>
        <v>22.5</v>
      </c>
      <c r="F12" s="6">
        <f>B1</f>
        <v>29</v>
      </c>
      <c r="G12" s="34">
        <f t="shared" si="1"/>
        <v>652.5</v>
      </c>
    </row>
    <row r="13" spans="1:7" ht="15.75" thickBot="1" x14ac:dyDescent="0.3">
      <c r="A13" s="4" t="s">
        <v>11</v>
      </c>
      <c r="B13" s="5" t="s">
        <v>7</v>
      </c>
      <c r="C13" s="6">
        <v>2</v>
      </c>
      <c r="D13" s="34">
        <v>10</v>
      </c>
      <c r="E13" s="34">
        <f t="shared" si="0"/>
        <v>20</v>
      </c>
      <c r="F13" s="6">
        <f>B1</f>
        <v>29</v>
      </c>
      <c r="G13" s="34">
        <f t="shared" si="1"/>
        <v>580</v>
      </c>
    </row>
    <row r="14" spans="1:7" ht="15.75" thickBot="1" x14ac:dyDescent="0.3">
      <c r="A14" s="4" t="s">
        <v>12</v>
      </c>
      <c r="B14" s="5" t="s">
        <v>7</v>
      </c>
      <c r="C14" s="6">
        <v>1</v>
      </c>
      <c r="D14" s="34">
        <v>10</v>
      </c>
      <c r="E14" s="34">
        <f t="shared" si="0"/>
        <v>10</v>
      </c>
      <c r="F14" s="6">
        <f>B1</f>
        <v>29</v>
      </c>
      <c r="G14" s="34">
        <f t="shared" si="1"/>
        <v>290</v>
      </c>
    </row>
    <row r="15" spans="1:7" ht="15.75" thickBot="1" x14ac:dyDescent="0.3">
      <c r="A15" s="8" t="s">
        <v>13</v>
      </c>
      <c r="B15" s="9"/>
      <c r="C15" s="9"/>
      <c r="D15" s="9"/>
      <c r="E15" s="33">
        <f>SUM(E16:E17)</f>
        <v>25.630000000000003</v>
      </c>
      <c r="F15" s="9"/>
      <c r="G15" s="33">
        <f>SUM(G16:G17)</f>
        <v>743.27</v>
      </c>
    </row>
    <row r="16" spans="1:7" ht="15.75" thickBot="1" x14ac:dyDescent="0.3">
      <c r="A16" s="7" t="s">
        <v>70</v>
      </c>
      <c r="B16" s="5" t="s">
        <v>15</v>
      </c>
      <c r="C16" s="6">
        <v>1</v>
      </c>
      <c r="D16" s="34">
        <v>12.88</v>
      </c>
      <c r="E16" s="34">
        <f>C16*D16</f>
        <v>12.88</v>
      </c>
      <c r="F16" s="6">
        <f>B1</f>
        <v>29</v>
      </c>
      <c r="G16" s="34">
        <f>E16*F16</f>
        <v>373.52000000000004</v>
      </c>
    </row>
    <row r="17" spans="1:7" ht="15.75" thickBot="1" x14ac:dyDescent="0.3">
      <c r="A17" s="7" t="s">
        <v>71</v>
      </c>
      <c r="B17" s="5" t="s">
        <v>19</v>
      </c>
      <c r="C17" s="6">
        <v>15</v>
      </c>
      <c r="D17" s="34">
        <v>0.85</v>
      </c>
      <c r="E17" s="34">
        <f>C17*D17</f>
        <v>12.75</v>
      </c>
      <c r="F17" s="6">
        <f>B1</f>
        <v>29</v>
      </c>
      <c r="G17" s="34">
        <f>E17*F17</f>
        <v>369.75</v>
      </c>
    </row>
    <row r="18" spans="1:7" ht="15.75" thickBot="1" x14ac:dyDescent="0.3">
      <c r="A18" s="8" t="s">
        <v>22</v>
      </c>
      <c r="B18" s="9"/>
      <c r="C18" s="9"/>
      <c r="D18" s="9"/>
      <c r="E18" s="33">
        <f>SUM(E19:E22)</f>
        <v>1.1625000000000001</v>
      </c>
      <c r="F18" s="9"/>
      <c r="G18" s="33">
        <f>SUM(G19:G22)</f>
        <v>33.712499999999999</v>
      </c>
    </row>
    <row r="19" spans="1:7" ht="15.75" thickBot="1" x14ac:dyDescent="0.3">
      <c r="A19" s="4" t="s">
        <v>23</v>
      </c>
      <c r="B19" s="5" t="s">
        <v>24</v>
      </c>
      <c r="C19" s="6">
        <v>2</v>
      </c>
      <c r="D19" s="34">
        <v>0.25</v>
      </c>
      <c r="E19" s="34">
        <f>C19*D19</f>
        <v>0.5</v>
      </c>
      <c r="F19" s="6">
        <f>B1</f>
        <v>29</v>
      </c>
      <c r="G19" s="34">
        <f>E19*F19</f>
        <v>14.5</v>
      </c>
    </row>
    <row r="20" spans="1:7" ht="39" thickBot="1" x14ac:dyDescent="0.3">
      <c r="A20" s="7" t="s">
        <v>51</v>
      </c>
      <c r="B20" s="5" t="s">
        <v>24</v>
      </c>
      <c r="C20" s="6">
        <v>1.5</v>
      </c>
      <c r="D20" s="34">
        <v>0.35</v>
      </c>
      <c r="E20" s="34">
        <f t="shared" ref="E20:E22" si="2">C20*D20</f>
        <v>0.52499999999999991</v>
      </c>
      <c r="F20" s="6">
        <f>B1</f>
        <v>29</v>
      </c>
      <c r="G20" s="34">
        <f t="shared" ref="G20:G22" si="3">E20*F20</f>
        <v>15.224999999999998</v>
      </c>
    </row>
    <row r="21" spans="1:7" ht="15.75" thickBot="1" x14ac:dyDescent="0.3">
      <c r="A21" s="27" t="s">
        <v>72</v>
      </c>
      <c r="B21" s="28" t="s">
        <v>24</v>
      </c>
      <c r="C21" s="6">
        <v>0.25</v>
      </c>
      <c r="D21" s="34">
        <v>0.15</v>
      </c>
      <c r="E21" s="34">
        <f t="shared" si="2"/>
        <v>3.7499999999999999E-2</v>
      </c>
      <c r="F21" s="6">
        <f>B1</f>
        <v>29</v>
      </c>
      <c r="G21" s="34">
        <f t="shared" si="3"/>
        <v>1.0874999999999999</v>
      </c>
    </row>
    <row r="22" spans="1:7" ht="15.75" thickBot="1" x14ac:dyDescent="0.3">
      <c r="A22" s="4" t="s">
        <v>73</v>
      </c>
      <c r="B22" s="5" t="s">
        <v>24</v>
      </c>
      <c r="C22" s="6">
        <v>0.5</v>
      </c>
      <c r="D22" s="34">
        <v>0.2</v>
      </c>
      <c r="E22" s="34">
        <f t="shared" si="2"/>
        <v>0.1</v>
      </c>
      <c r="F22" s="6">
        <f>B1</f>
        <v>29</v>
      </c>
      <c r="G22" s="34">
        <f t="shared" si="3"/>
        <v>2.9000000000000004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10:F14 F16:F17 F19:F22 G15 G18 E15:E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2" zoomScale="90" zoomScaleNormal="90" workbookViewId="0">
      <selection sqref="A1:G37"/>
    </sheetView>
  </sheetViews>
  <sheetFormatPr baseColWidth="10" defaultRowHeight="15" x14ac:dyDescent="0.25"/>
  <cols>
    <col min="1" max="1" width="44" customWidth="1"/>
  </cols>
  <sheetData>
    <row r="1" spans="1:7" x14ac:dyDescent="0.25">
      <c r="A1" s="80" t="s">
        <v>30</v>
      </c>
      <c r="B1" s="80">
        <f>'RESUMEN PRESUPUESTO REFENCIAL'!C3</f>
        <v>29</v>
      </c>
    </row>
    <row r="2" spans="1:7" x14ac:dyDescent="0.25">
      <c r="A2" t="s">
        <v>31</v>
      </c>
    </row>
    <row r="3" spans="1:7" ht="15.75" thickBot="1" x14ac:dyDescent="0.3">
      <c r="A3" s="132" t="s">
        <v>29</v>
      </c>
      <c r="B3" s="132"/>
      <c r="C3" s="132"/>
      <c r="D3" s="132"/>
      <c r="E3" s="132"/>
      <c r="F3" s="132"/>
      <c r="G3" s="132"/>
    </row>
    <row r="4" spans="1:7" ht="15.75" thickBot="1" x14ac:dyDescent="0.3">
      <c r="A4" s="1" t="s">
        <v>76</v>
      </c>
      <c r="B4" s="2"/>
      <c r="C4" s="2"/>
      <c r="D4" s="1" t="s">
        <v>0</v>
      </c>
      <c r="E4" s="23">
        <f>E9+E13+E33</f>
        <v>524.85</v>
      </c>
      <c r="F4" s="1"/>
      <c r="G4" s="23">
        <f>G9+G13+G33</f>
        <v>15220.65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33" t="s">
        <v>1</v>
      </c>
      <c r="B7" s="133" t="s">
        <v>2</v>
      </c>
      <c r="C7" s="133" t="s">
        <v>3</v>
      </c>
      <c r="D7" s="135" t="s">
        <v>32</v>
      </c>
      <c r="E7" s="135" t="s">
        <v>33</v>
      </c>
      <c r="F7" s="135" t="s">
        <v>3</v>
      </c>
      <c r="G7" s="135" t="s">
        <v>28</v>
      </c>
    </row>
    <row r="8" spans="1:7" ht="15.75" thickBot="1" x14ac:dyDescent="0.3">
      <c r="A8" s="134"/>
      <c r="B8" s="134"/>
      <c r="C8" s="134"/>
      <c r="D8" s="136"/>
      <c r="E8" s="136"/>
      <c r="F8" s="136"/>
      <c r="G8" s="136"/>
    </row>
    <row r="9" spans="1:7" ht="15.75" thickBot="1" x14ac:dyDescent="0.3">
      <c r="A9" s="10" t="s">
        <v>5</v>
      </c>
      <c r="B9" s="11"/>
      <c r="C9" s="12"/>
      <c r="D9" s="13"/>
      <c r="E9" s="36">
        <f>SUM(E10:E12)</f>
        <v>260</v>
      </c>
      <c r="F9" s="13"/>
      <c r="G9" s="36">
        <f>SUM(G10:G12)</f>
        <v>7540</v>
      </c>
    </row>
    <row r="10" spans="1:7" ht="15.75" thickBot="1" x14ac:dyDescent="0.3">
      <c r="A10" s="4" t="s">
        <v>43</v>
      </c>
      <c r="B10" s="5" t="s">
        <v>7</v>
      </c>
      <c r="C10" s="6">
        <v>4</v>
      </c>
      <c r="D10" s="37">
        <v>30</v>
      </c>
      <c r="E10" s="37">
        <f>C10*D10</f>
        <v>120</v>
      </c>
      <c r="F10" s="6">
        <f>B1</f>
        <v>29</v>
      </c>
      <c r="G10" s="37">
        <f>E10*F10</f>
        <v>3480</v>
      </c>
    </row>
    <row r="11" spans="1:7" ht="15.75" thickBot="1" x14ac:dyDescent="0.3">
      <c r="A11" s="4" t="s">
        <v>8</v>
      </c>
      <c r="B11" s="5" t="s">
        <v>7</v>
      </c>
      <c r="C11" s="6">
        <v>4</v>
      </c>
      <c r="D11" s="37">
        <v>20</v>
      </c>
      <c r="E11" s="37">
        <f t="shared" ref="E11:E12" si="0">C11*D11</f>
        <v>80</v>
      </c>
      <c r="F11" s="6">
        <f>B1</f>
        <v>29</v>
      </c>
      <c r="G11" s="37">
        <f t="shared" ref="G11:G12" si="1">E11*F11</f>
        <v>2320</v>
      </c>
    </row>
    <row r="12" spans="1:7" ht="15.75" thickBot="1" x14ac:dyDescent="0.3">
      <c r="A12" s="22" t="s">
        <v>9</v>
      </c>
      <c r="B12" s="20" t="s">
        <v>7</v>
      </c>
      <c r="C12" s="6">
        <v>4</v>
      </c>
      <c r="D12" s="37">
        <v>15</v>
      </c>
      <c r="E12" s="37">
        <f t="shared" si="0"/>
        <v>60</v>
      </c>
      <c r="F12" s="35">
        <f>B1</f>
        <v>29</v>
      </c>
      <c r="G12" s="37">
        <f t="shared" si="1"/>
        <v>1740</v>
      </c>
    </row>
    <row r="13" spans="1:7" ht="15.75" thickBot="1" x14ac:dyDescent="0.3">
      <c r="A13" s="10" t="s">
        <v>13</v>
      </c>
      <c r="B13" s="12"/>
      <c r="C13" s="9"/>
      <c r="D13" s="9"/>
      <c r="E13" s="36">
        <f>SUM(E14:E32)</f>
        <v>261.25</v>
      </c>
      <c r="F13" s="9"/>
      <c r="G13" s="36">
        <f>SUM(G14:G32)</f>
        <v>7576.25</v>
      </c>
    </row>
    <row r="14" spans="1:7" ht="39" thickBot="1" x14ac:dyDescent="0.3">
      <c r="A14" s="7" t="s">
        <v>77</v>
      </c>
      <c r="B14" s="5" t="s">
        <v>15</v>
      </c>
      <c r="C14" s="6">
        <v>1</v>
      </c>
      <c r="D14" s="93">
        <v>55</v>
      </c>
      <c r="E14" s="37">
        <f>C14*D14</f>
        <v>55</v>
      </c>
      <c r="F14" s="6">
        <f>B1</f>
        <v>29</v>
      </c>
      <c r="G14" s="37">
        <f>E14*F14</f>
        <v>1595</v>
      </c>
    </row>
    <row r="15" spans="1:7" ht="39" thickBot="1" x14ac:dyDescent="0.3">
      <c r="A15" s="7" t="s">
        <v>78</v>
      </c>
      <c r="B15" s="5" t="s">
        <v>15</v>
      </c>
      <c r="C15" s="6">
        <v>5</v>
      </c>
      <c r="D15" s="93">
        <v>4</v>
      </c>
      <c r="E15" s="37">
        <f t="shared" ref="E15:E32" si="2">C15*D15</f>
        <v>20</v>
      </c>
      <c r="F15" s="6">
        <f>B1</f>
        <v>29</v>
      </c>
      <c r="G15" s="37">
        <f t="shared" ref="G15:G32" si="3">E15*F15</f>
        <v>580</v>
      </c>
    </row>
    <row r="16" spans="1:7" ht="26.25" thickBot="1" x14ac:dyDescent="0.3">
      <c r="A16" s="7" t="s">
        <v>79</v>
      </c>
      <c r="B16" s="5" t="s">
        <v>15</v>
      </c>
      <c r="C16" s="6">
        <v>1</v>
      </c>
      <c r="D16" s="37">
        <v>9.35</v>
      </c>
      <c r="E16" s="37">
        <f t="shared" si="2"/>
        <v>9.35</v>
      </c>
      <c r="F16" s="6">
        <f>B1</f>
        <v>29</v>
      </c>
      <c r="G16" s="37">
        <f t="shared" si="3"/>
        <v>271.14999999999998</v>
      </c>
    </row>
    <row r="17" spans="1:7" ht="26.25" thickBot="1" x14ac:dyDescent="0.3">
      <c r="A17" s="7" t="s">
        <v>80</v>
      </c>
      <c r="B17" s="5" t="s">
        <v>15</v>
      </c>
      <c r="C17" s="6">
        <v>1</v>
      </c>
      <c r="D17" s="37">
        <v>8.35</v>
      </c>
      <c r="E17" s="37">
        <f t="shared" si="2"/>
        <v>8.35</v>
      </c>
      <c r="F17" s="6">
        <f>B1</f>
        <v>29</v>
      </c>
      <c r="G17" s="37">
        <f t="shared" si="3"/>
        <v>242.14999999999998</v>
      </c>
    </row>
    <row r="18" spans="1:7" ht="15.75" thickBot="1" x14ac:dyDescent="0.3">
      <c r="A18" s="7" t="s">
        <v>48</v>
      </c>
      <c r="B18" s="5" t="s">
        <v>15</v>
      </c>
      <c r="C18" s="6">
        <v>2</v>
      </c>
      <c r="D18" s="37">
        <v>0.7</v>
      </c>
      <c r="E18" s="37">
        <f t="shared" si="2"/>
        <v>1.4</v>
      </c>
      <c r="F18" s="6">
        <f>B1</f>
        <v>29</v>
      </c>
      <c r="G18" s="37">
        <f t="shared" si="3"/>
        <v>40.599999999999994</v>
      </c>
    </row>
    <row r="19" spans="1:7" ht="26.25" thickBot="1" x14ac:dyDescent="0.3">
      <c r="A19" s="7" t="s">
        <v>81</v>
      </c>
      <c r="B19" s="5" t="s">
        <v>15</v>
      </c>
      <c r="C19" s="6">
        <v>5</v>
      </c>
      <c r="D19" s="37">
        <v>1.5</v>
      </c>
      <c r="E19" s="37">
        <f t="shared" si="2"/>
        <v>7.5</v>
      </c>
      <c r="F19" s="6">
        <f>B1</f>
        <v>29</v>
      </c>
      <c r="G19" s="37">
        <f t="shared" si="3"/>
        <v>217.5</v>
      </c>
    </row>
    <row r="20" spans="1:7" ht="26.25" thickBot="1" x14ac:dyDescent="0.3">
      <c r="A20" s="7" t="s">
        <v>82</v>
      </c>
      <c r="B20" s="5" t="s">
        <v>15</v>
      </c>
      <c r="C20" s="6">
        <v>5</v>
      </c>
      <c r="D20" s="37">
        <v>1.25</v>
      </c>
      <c r="E20" s="37">
        <f t="shared" si="2"/>
        <v>6.25</v>
      </c>
      <c r="F20" s="6">
        <f>B1</f>
        <v>29</v>
      </c>
      <c r="G20" s="37">
        <f t="shared" si="3"/>
        <v>181.25</v>
      </c>
    </row>
    <row r="21" spans="1:7" ht="15.75" thickBot="1" x14ac:dyDescent="0.3">
      <c r="A21" s="7" t="s">
        <v>126</v>
      </c>
      <c r="B21" s="5" t="s">
        <v>15</v>
      </c>
      <c r="C21" s="6">
        <v>5</v>
      </c>
      <c r="D21" s="37">
        <v>4.5</v>
      </c>
      <c r="E21" s="37">
        <f t="shared" si="2"/>
        <v>22.5</v>
      </c>
      <c r="F21" s="6">
        <f>B1</f>
        <v>29</v>
      </c>
      <c r="G21" s="37">
        <f t="shared" si="3"/>
        <v>652.5</v>
      </c>
    </row>
    <row r="22" spans="1:7" ht="26.25" thickBot="1" x14ac:dyDescent="0.3">
      <c r="A22" s="7" t="s">
        <v>83</v>
      </c>
      <c r="B22" s="5" t="s">
        <v>15</v>
      </c>
      <c r="C22" s="6">
        <v>3</v>
      </c>
      <c r="D22" s="37">
        <v>2.5</v>
      </c>
      <c r="E22" s="37">
        <f t="shared" si="2"/>
        <v>7.5</v>
      </c>
      <c r="F22" s="6">
        <f>B1</f>
        <v>29</v>
      </c>
      <c r="G22" s="37">
        <f t="shared" si="3"/>
        <v>217.5</v>
      </c>
    </row>
    <row r="23" spans="1:7" ht="39" thickBot="1" x14ac:dyDescent="0.3">
      <c r="A23" s="7" t="s">
        <v>84</v>
      </c>
      <c r="B23" s="5" t="s">
        <v>19</v>
      </c>
      <c r="C23" s="6">
        <v>2</v>
      </c>
      <c r="D23" s="93">
        <v>0.85</v>
      </c>
      <c r="E23" s="37">
        <f t="shared" si="2"/>
        <v>1.7</v>
      </c>
      <c r="F23" s="6">
        <f>B1</f>
        <v>29</v>
      </c>
      <c r="G23" s="37">
        <f t="shared" si="3"/>
        <v>49.3</v>
      </c>
    </row>
    <row r="24" spans="1:7" ht="39" thickBot="1" x14ac:dyDescent="0.3">
      <c r="A24" s="7" t="s">
        <v>85</v>
      </c>
      <c r="B24" s="5" t="s">
        <v>19</v>
      </c>
      <c r="C24" s="6">
        <v>2</v>
      </c>
      <c r="D24" s="93">
        <v>0.85</v>
      </c>
      <c r="E24" s="37">
        <f t="shared" si="2"/>
        <v>1.7</v>
      </c>
      <c r="F24" s="6">
        <f>B1</f>
        <v>29</v>
      </c>
      <c r="G24" s="37">
        <f t="shared" si="3"/>
        <v>49.3</v>
      </c>
    </row>
    <row r="25" spans="1:7" ht="26.25" thickBot="1" x14ac:dyDescent="0.3">
      <c r="A25" s="7" t="s">
        <v>86</v>
      </c>
      <c r="B25" s="5" t="s">
        <v>19</v>
      </c>
      <c r="C25" s="6">
        <v>50</v>
      </c>
      <c r="D25" s="93">
        <v>0.6</v>
      </c>
      <c r="E25" s="37">
        <f t="shared" si="2"/>
        <v>30</v>
      </c>
      <c r="F25" s="6">
        <f>B1</f>
        <v>29</v>
      </c>
      <c r="G25" s="37">
        <f t="shared" si="3"/>
        <v>870</v>
      </c>
    </row>
    <row r="26" spans="1:7" ht="26.25" thickBot="1" x14ac:dyDescent="0.3">
      <c r="A26" s="7" t="s">
        <v>87</v>
      </c>
      <c r="B26" s="5" t="s">
        <v>19</v>
      </c>
      <c r="C26" s="6">
        <v>50</v>
      </c>
      <c r="D26" s="93">
        <v>0.6</v>
      </c>
      <c r="E26" s="37">
        <f t="shared" si="2"/>
        <v>30</v>
      </c>
      <c r="F26" s="6">
        <f>B1</f>
        <v>29</v>
      </c>
      <c r="G26" s="37">
        <f t="shared" si="3"/>
        <v>870</v>
      </c>
    </row>
    <row r="27" spans="1:7" ht="26.25" thickBot="1" x14ac:dyDescent="0.3">
      <c r="A27" s="7" t="s">
        <v>88</v>
      </c>
      <c r="B27" s="5" t="s">
        <v>19</v>
      </c>
      <c r="C27" s="6">
        <v>50</v>
      </c>
      <c r="D27" s="93">
        <v>0.6</v>
      </c>
      <c r="E27" s="37">
        <f t="shared" si="2"/>
        <v>30</v>
      </c>
      <c r="F27" s="6">
        <f>B1</f>
        <v>29</v>
      </c>
      <c r="G27" s="37">
        <f t="shared" si="3"/>
        <v>870</v>
      </c>
    </row>
    <row r="28" spans="1:7" ht="15.75" thickBot="1" x14ac:dyDescent="0.3">
      <c r="A28" s="7" t="s">
        <v>89</v>
      </c>
      <c r="B28" s="5" t="s">
        <v>19</v>
      </c>
      <c r="C28" s="6">
        <v>50</v>
      </c>
      <c r="D28" s="37">
        <v>0.35</v>
      </c>
      <c r="E28" s="37">
        <f t="shared" si="2"/>
        <v>17.5</v>
      </c>
      <c r="F28" s="6">
        <f>B1</f>
        <v>29</v>
      </c>
      <c r="G28" s="37">
        <f t="shared" si="3"/>
        <v>507.5</v>
      </c>
    </row>
    <row r="29" spans="1:7" ht="26.25" thickBot="1" x14ac:dyDescent="0.3">
      <c r="A29" s="7" t="s">
        <v>90</v>
      </c>
      <c r="B29" s="5" t="s">
        <v>15</v>
      </c>
      <c r="C29" s="6">
        <v>70</v>
      </c>
      <c r="D29" s="37">
        <v>0.1</v>
      </c>
      <c r="E29" s="37">
        <f t="shared" si="2"/>
        <v>7</v>
      </c>
      <c r="F29" s="6">
        <f>B1</f>
        <v>29</v>
      </c>
      <c r="G29" s="37">
        <f t="shared" si="3"/>
        <v>203</v>
      </c>
    </row>
    <row r="30" spans="1:7" ht="15.75" thickBot="1" x14ac:dyDescent="0.3">
      <c r="A30" s="7" t="s">
        <v>91</v>
      </c>
      <c r="B30" s="5" t="s">
        <v>15</v>
      </c>
      <c r="C30" s="6">
        <v>2</v>
      </c>
      <c r="D30" s="37">
        <v>0.5</v>
      </c>
      <c r="E30" s="37">
        <f t="shared" si="2"/>
        <v>1</v>
      </c>
      <c r="F30" s="6">
        <f>B1</f>
        <v>29</v>
      </c>
      <c r="G30" s="37">
        <f t="shared" si="3"/>
        <v>29</v>
      </c>
    </row>
    <row r="31" spans="1:7" ht="15.75" thickBot="1" x14ac:dyDescent="0.3">
      <c r="A31" s="7" t="s">
        <v>92</v>
      </c>
      <c r="B31" s="5" t="s">
        <v>15</v>
      </c>
      <c r="C31" s="6">
        <v>2</v>
      </c>
      <c r="D31" s="37">
        <v>0.5</v>
      </c>
      <c r="E31" s="37">
        <f t="shared" si="2"/>
        <v>1</v>
      </c>
      <c r="F31" s="6">
        <f>B1</f>
        <v>29</v>
      </c>
      <c r="G31" s="37">
        <f t="shared" si="3"/>
        <v>29</v>
      </c>
    </row>
    <row r="32" spans="1:7" ht="15.75" thickBot="1" x14ac:dyDescent="0.3">
      <c r="A32" s="7" t="s">
        <v>21</v>
      </c>
      <c r="B32" s="5" t="s">
        <v>15</v>
      </c>
      <c r="C32" s="6">
        <v>1</v>
      </c>
      <c r="D32" s="37">
        <v>3.5</v>
      </c>
      <c r="E32" s="37">
        <f t="shared" si="2"/>
        <v>3.5</v>
      </c>
      <c r="F32" s="6">
        <f>B1</f>
        <v>29</v>
      </c>
      <c r="G32" s="37">
        <f t="shared" si="3"/>
        <v>101.5</v>
      </c>
    </row>
    <row r="33" spans="1:7" ht="15.75" thickBot="1" x14ac:dyDescent="0.3">
      <c r="A33" s="8" t="s">
        <v>22</v>
      </c>
      <c r="B33" s="9"/>
      <c r="C33" s="9"/>
      <c r="D33" s="9"/>
      <c r="E33" s="36">
        <f>SUM(E34:E36)</f>
        <v>3.5999999999999996</v>
      </c>
      <c r="F33" s="9"/>
      <c r="G33" s="36">
        <f>SUM(G34:G36)</f>
        <v>104.39999999999999</v>
      </c>
    </row>
    <row r="34" spans="1:7" ht="15.75" thickBot="1" x14ac:dyDescent="0.3">
      <c r="A34" s="4" t="s">
        <v>23</v>
      </c>
      <c r="B34" s="5" t="s">
        <v>24</v>
      </c>
      <c r="C34" s="6">
        <v>4</v>
      </c>
      <c r="D34" s="37">
        <v>0.25</v>
      </c>
      <c r="E34" s="37">
        <f>C34*D34</f>
        <v>1</v>
      </c>
      <c r="F34" s="6">
        <f>B1</f>
        <v>29</v>
      </c>
      <c r="G34" s="37">
        <f>E34*F34</f>
        <v>29</v>
      </c>
    </row>
    <row r="35" spans="1:7" ht="39" thickBot="1" x14ac:dyDescent="0.3">
      <c r="A35" s="7" t="s">
        <v>51</v>
      </c>
      <c r="B35" s="5" t="s">
        <v>24</v>
      </c>
      <c r="C35" s="6">
        <v>4</v>
      </c>
      <c r="D35" s="37">
        <v>0.35</v>
      </c>
      <c r="E35" s="37">
        <f t="shared" ref="E35:E36" si="4">C35*D35</f>
        <v>1.4</v>
      </c>
      <c r="F35" s="6">
        <f>B1</f>
        <v>29</v>
      </c>
      <c r="G35" s="37">
        <f t="shared" ref="G35:G36" si="5">E35*F35</f>
        <v>40.599999999999994</v>
      </c>
    </row>
    <row r="36" spans="1:7" ht="15.75" thickBot="1" x14ac:dyDescent="0.3">
      <c r="A36" s="4" t="s">
        <v>26</v>
      </c>
      <c r="B36" s="5" t="s">
        <v>24</v>
      </c>
      <c r="C36" s="6">
        <v>4</v>
      </c>
      <c r="D36" s="37">
        <v>0.3</v>
      </c>
      <c r="E36" s="37">
        <f t="shared" si="4"/>
        <v>1.2</v>
      </c>
      <c r="F36" s="6">
        <f>B1</f>
        <v>29</v>
      </c>
      <c r="G36" s="37">
        <f t="shared" si="5"/>
        <v>34.799999999999997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scale="79" orientation="portrait" horizontalDpi="1200" verticalDpi="1200" r:id="rId1"/>
  <ignoredErrors>
    <ignoredError sqref="F10:F12 E13 F14:F27 G13 F28:F32 E33 G33 F34:F3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G25"/>
    </sheetView>
  </sheetViews>
  <sheetFormatPr baseColWidth="10" defaultRowHeight="15" x14ac:dyDescent="0.25"/>
  <cols>
    <col min="1" max="1" width="44.5703125" customWidth="1"/>
  </cols>
  <sheetData>
    <row r="1" spans="1:8" x14ac:dyDescent="0.25">
      <c r="A1" s="80" t="s">
        <v>30</v>
      </c>
      <c r="B1" s="80">
        <f>'RESUMEN PRESUPUESTO REFENCIAL'!C3</f>
        <v>29</v>
      </c>
    </row>
    <row r="2" spans="1:8" x14ac:dyDescent="0.25">
      <c r="A2" t="s">
        <v>31</v>
      </c>
    </row>
    <row r="3" spans="1:8" x14ac:dyDescent="0.25">
      <c r="A3" t="s">
        <v>102</v>
      </c>
      <c r="B3">
        <v>1</v>
      </c>
    </row>
    <row r="4" spans="1:8" ht="15.75" thickBot="1" x14ac:dyDescent="0.3">
      <c r="A4" s="132" t="s">
        <v>29</v>
      </c>
      <c r="B4" s="132"/>
      <c r="C4" s="132"/>
      <c r="D4" s="132"/>
      <c r="E4" s="132"/>
      <c r="F4" s="132"/>
      <c r="G4" s="132"/>
    </row>
    <row r="5" spans="1:8" ht="15.75" thickBot="1" x14ac:dyDescent="0.3">
      <c r="A5" s="40" t="s">
        <v>93</v>
      </c>
      <c r="B5" s="41"/>
      <c r="C5" s="41"/>
      <c r="D5" s="40" t="s">
        <v>0</v>
      </c>
      <c r="E5" s="57">
        <f>E10+E13+E19</f>
        <v>1027</v>
      </c>
      <c r="F5" s="40"/>
      <c r="G5" s="57">
        <f>G10+G13+G19</f>
        <v>1027</v>
      </c>
    </row>
    <row r="6" spans="1:8" x14ac:dyDescent="0.25">
      <c r="A6" s="40"/>
      <c r="B6" s="41"/>
      <c r="C6" s="41"/>
      <c r="D6" s="41"/>
      <c r="E6" s="41"/>
      <c r="F6" s="41"/>
      <c r="G6" s="41"/>
    </row>
    <row r="7" spans="1:8" ht="15.75" thickBot="1" x14ac:dyDescent="0.3">
      <c r="A7" s="41"/>
      <c r="B7" s="41"/>
      <c r="C7" s="41"/>
      <c r="D7" s="41"/>
      <c r="E7" s="41"/>
      <c r="F7" s="41"/>
      <c r="G7" s="41"/>
    </row>
    <row r="8" spans="1:8" x14ac:dyDescent="0.25">
      <c r="A8" s="133" t="s">
        <v>1</v>
      </c>
      <c r="B8" s="133" t="s">
        <v>2</v>
      </c>
      <c r="C8" s="133" t="s">
        <v>3</v>
      </c>
      <c r="D8" s="135" t="s">
        <v>32</v>
      </c>
      <c r="E8" s="135" t="s">
        <v>33</v>
      </c>
      <c r="F8" s="135" t="s">
        <v>3</v>
      </c>
      <c r="G8" s="135" t="s">
        <v>28</v>
      </c>
    </row>
    <row r="9" spans="1:8" ht="15.75" thickBot="1" x14ac:dyDescent="0.3">
      <c r="A9" s="134"/>
      <c r="B9" s="134"/>
      <c r="C9" s="134"/>
      <c r="D9" s="136"/>
      <c r="E9" s="136"/>
      <c r="F9" s="136"/>
      <c r="G9" s="136"/>
    </row>
    <row r="10" spans="1:8" ht="15.75" thickBot="1" x14ac:dyDescent="0.3">
      <c r="A10" s="49" t="s">
        <v>5</v>
      </c>
      <c r="B10" s="50"/>
      <c r="C10" s="51"/>
      <c r="D10" s="52"/>
      <c r="E10" s="59">
        <f>SUM(E11:E12)</f>
        <v>400</v>
      </c>
      <c r="F10" s="52"/>
      <c r="G10" s="59">
        <f>SUM(G11:G12)</f>
        <v>400</v>
      </c>
      <c r="H10" s="73">
        <f>E10/$B$1</f>
        <v>13.793103448275861</v>
      </c>
    </row>
    <row r="11" spans="1:8" ht="15.75" thickBot="1" x14ac:dyDescent="0.3">
      <c r="A11" s="42" t="s">
        <v>43</v>
      </c>
      <c r="B11" s="43" t="s">
        <v>7</v>
      </c>
      <c r="C11" s="44">
        <v>8</v>
      </c>
      <c r="D11" s="58">
        <v>30</v>
      </c>
      <c r="E11" s="58">
        <f>C11*D11</f>
        <v>240</v>
      </c>
      <c r="F11" s="6">
        <f>B3</f>
        <v>1</v>
      </c>
      <c r="G11" s="58">
        <f>E11*F11</f>
        <v>240</v>
      </c>
      <c r="H11" s="73">
        <f t="shared" ref="H11:H12" si="0">E11/$B$1</f>
        <v>8.2758620689655178</v>
      </c>
    </row>
    <row r="12" spans="1:8" ht="15.75" thickBot="1" x14ac:dyDescent="0.3">
      <c r="A12" s="45" t="s">
        <v>8</v>
      </c>
      <c r="B12" s="46" t="s">
        <v>7</v>
      </c>
      <c r="C12" s="47">
        <v>8</v>
      </c>
      <c r="D12" s="58">
        <v>20</v>
      </c>
      <c r="E12" s="58">
        <f>C12*D12</f>
        <v>160</v>
      </c>
      <c r="F12" s="6">
        <f>B3</f>
        <v>1</v>
      </c>
      <c r="G12" s="58">
        <f>E12*F12</f>
        <v>160</v>
      </c>
      <c r="H12" s="117">
        <f t="shared" si="0"/>
        <v>5.5172413793103452</v>
      </c>
    </row>
    <row r="13" spans="1:8" ht="15.75" thickBot="1" x14ac:dyDescent="0.3">
      <c r="A13" s="49" t="s">
        <v>13</v>
      </c>
      <c r="B13" s="51"/>
      <c r="C13" s="51"/>
      <c r="D13" s="51"/>
      <c r="E13" s="59">
        <f>SUM(E14:E18)</f>
        <v>615</v>
      </c>
      <c r="F13" s="53"/>
      <c r="G13" s="59">
        <f>SUM(G14:G17)</f>
        <v>615</v>
      </c>
      <c r="H13" s="73">
        <f>E13/$B$1</f>
        <v>21.206896551724139</v>
      </c>
    </row>
    <row r="14" spans="1:8" ht="15.75" thickBot="1" x14ac:dyDescent="0.3">
      <c r="A14" s="48" t="s">
        <v>94</v>
      </c>
      <c r="B14" s="43" t="s">
        <v>15</v>
      </c>
      <c r="C14" s="44">
        <v>15</v>
      </c>
      <c r="D14" s="58">
        <v>15</v>
      </c>
      <c r="E14" s="58">
        <f>C14*D14</f>
        <v>225</v>
      </c>
      <c r="F14" s="44">
        <f>B3</f>
        <v>1</v>
      </c>
      <c r="G14" s="58">
        <f>E14*F14</f>
        <v>225</v>
      </c>
    </row>
    <row r="15" spans="1:8" ht="15.75" thickBot="1" x14ac:dyDescent="0.3">
      <c r="A15" s="48" t="s">
        <v>95</v>
      </c>
      <c r="B15" s="43" t="s">
        <v>15</v>
      </c>
      <c r="C15" s="44">
        <v>5</v>
      </c>
      <c r="D15" s="58">
        <v>15</v>
      </c>
      <c r="E15" s="58">
        <f t="shared" ref="E15:E18" si="1">C15*D15</f>
        <v>75</v>
      </c>
      <c r="F15" s="44">
        <f>B3</f>
        <v>1</v>
      </c>
      <c r="G15" s="58">
        <f t="shared" ref="G15:G18" si="2">E15*F15</f>
        <v>75</v>
      </c>
    </row>
    <row r="16" spans="1:8" ht="15.75" thickBot="1" x14ac:dyDescent="0.3">
      <c r="A16" s="48" t="s">
        <v>96</v>
      </c>
      <c r="B16" s="43" t="s">
        <v>15</v>
      </c>
      <c r="C16" s="44">
        <v>15</v>
      </c>
      <c r="D16" s="58">
        <v>20</v>
      </c>
      <c r="E16" s="58">
        <f t="shared" si="1"/>
        <v>300</v>
      </c>
      <c r="F16" s="44">
        <f>B3</f>
        <v>1</v>
      </c>
      <c r="G16" s="58">
        <f t="shared" si="2"/>
        <v>300</v>
      </c>
    </row>
    <row r="17" spans="1:8" ht="15.75" thickBot="1" x14ac:dyDescent="0.3">
      <c r="A17" s="48" t="s">
        <v>97</v>
      </c>
      <c r="B17" s="43" t="s">
        <v>15</v>
      </c>
      <c r="C17" s="44">
        <v>1</v>
      </c>
      <c r="D17" s="58">
        <v>15</v>
      </c>
      <c r="E17" s="58">
        <f t="shared" si="1"/>
        <v>15</v>
      </c>
      <c r="F17" s="44">
        <f>B3</f>
        <v>1</v>
      </c>
      <c r="G17" s="58">
        <f t="shared" si="2"/>
        <v>15</v>
      </c>
    </row>
    <row r="18" spans="1:8" ht="64.5" hidden="1" thickBot="1" x14ac:dyDescent="0.3">
      <c r="A18" s="48" t="s">
        <v>98</v>
      </c>
      <c r="B18" s="43" t="s">
        <v>15</v>
      </c>
      <c r="C18" s="44">
        <v>0</v>
      </c>
      <c r="D18" s="58">
        <v>100</v>
      </c>
      <c r="E18" s="58">
        <f t="shared" si="1"/>
        <v>0</v>
      </c>
      <c r="F18" s="44">
        <f>B3</f>
        <v>1</v>
      </c>
      <c r="G18" s="58">
        <f t="shared" si="2"/>
        <v>0</v>
      </c>
    </row>
    <row r="19" spans="1:8" ht="15.75" thickBot="1" x14ac:dyDescent="0.3">
      <c r="A19" s="54" t="s">
        <v>22</v>
      </c>
      <c r="B19" s="55"/>
      <c r="C19" s="55"/>
      <c r="D19" s="55"/>
      <c r="E19" s="59">
        <f>SUM(E20:E22)</f>
        <v>12</v>
      </c>
      <c r="F19" s="56"/>
      <c r="G19" s="59">
        <f>SUM(G20:G22)</f>
        <v>12</v>
      </c>
      <c r="H19" s="73">
        <f>E19/$B$1</f>
        <v>0.41379310344827586</v>
      </c>
    </row>
    <row r="20" spans="1:8" ht="15.75" thickBot="1" x14ac:dyDescent="0.3">
      <c r="A20" s="42" t="s">
        <v>99</v>
      </c>
      <c r="B20" s="43" t="s">
        <v>24</v>
      </c>
      <c r="C20" s="44">
        <v>8</v>
      </c>
      <c r="D20" s="58">
        <v>0.5</v>
      </c>
      <c r="E20" s="58">
        <f>C20*D20</f>
        <v>4</v>
      </c>
      <c r="F20" s="44">
        <f>B3</f>
        <v>1</v>
      </c>
      <c r="G20" s="58">
        <f>E20*F20</f>
        <v>4</v>
      </c>
    </row>
    <row r="21" spans="1:8" ht="15.75" thickBot="1" x14ac:dyDescent="0.3">
      <c r="A21" s="48" t="s">
        <v>100</v>
      </c>
      <c r="B21" s="43" t="s">
        <v>24</v>
      </c>
      <c r="C21" s="44">
        <v>8</v>
      </c>
      <c r="D21" s="58">
        <v>0.4</v>
      </c>
      <c r="E21" s="58">
        <f t="shared" ref="E21:E22" si="3">C21*D21</f>
        <v>3.2</v>
      </c>
      <c r="F21" s="44">
        <f>B3</f>
        <v>1</v>
      </c>
      <c r="G21" s="58">
        <f t="shared" ref="G21:G22" si="4">E21*F21</f>
        <v>3.2</v>
      </c>
    </row>
    <row r="22" spans="1:8" ht="15.75" thickBot="1" x14ac:dyDescent="0.3">
      <c r="A22" s="48" t="s">
        <v>101</v>
      </c>
      <c r="B22" s="43" t="s">
        <v>24</v>
      </c>
      <c r="C22" s="44">
        <v>8</v>
      </c>
      <c r="D22" s="58">
        <v>0.6</v>
      </c>
      <c r="E22" s="58">
        <f t="shared" si="3"/>
        <v>4.8</v>
      </c>
      <c r="F22" s="44">
        <f>B3</f>
        <v>1</v>
      </c>
      <c r="G22" s="58">
        <f t="shared" si="4"/>
        <v>4.8</v>
      </c>
    </row>
  </sheetData>
  <mergeCells count="8">
    <mergeCell ref="A4:G4"/>
    <mergeCell ref="A8:A9"/>
    <mergeCell ref="B8:B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11:F12 F20:F22 F13:F19 E13:E19 G13:G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20"/>
    </sheetView>
  </sheetViews>
  <sheetFormatPr baseColWidth="10" defaultRowHeight="15" x14ac:dyDescent="0.25"/>
  <cols>
    <col min="1" max="1" width="33.7109375" customWidth="1"/>
    <col min="2" max="2" width="13.28515625" customWidth="1"/>
    <col min="3" max="3" width="12.5703125" customWidth="1"/>
    <col min="6" max="6" width="16.85546875" customWidth="1"/>
  </cols>
  <sheetData>
    <row r="1" spans="1:7" x14ac:dyDescent="0.25">
      <c r="A1" s="80" t="s">
        <v>30</v>
      </c>
      <c r="B1" s="80">
        <f>'RESUMEN PRESUPUESTO REFENCIAL'!C3</f>
        <v>29</v>
      </c>
    </row>
    <row r="2" spans="1:7" x14ac:dyDescent="0.25">
      <c r="A2" t="s">
        <v>31</v>
      </c>
    </row>
    <row r="3" spans="1:7" x14ac:dyDescent="0.25">
      <c r="A3" t="s">
        <v>222</v>
      </c>
      <c r="B3" s="76">
        <f>345*B1</f>
        <v>10005</v>
      </c>
      <c r="C3" t="s">
        <v>110</v>
      </c>
    </row>
    <row r="4" spans="1:7" ht="15.75" thickBot="1" x14ac:dyDescent="0.3">
      <c r="A4" s="132" t="s">
        <v>29</v>
      </c>
      <c r="B4" s="132"/>
      <c r="C4" s="132"/>
      <c r="D4" s="132"/>
      <c r="E4" s="132"/>
      <c r="F4" s="132"/>
      <c r="G4" s="132"/>
    </row>
    <row r="5" spans="1:7" ht="15.75" thickBot="1" x14ac:dyDescent="0.3">
      <c r="A5" s="40" t="s">
        <v>115</v>
      </c>
      <c r="B5" s="41"/>
      <c r="C5" s="41"/>
      <c r="D5" s="40" t="s">
        <v>0</v>
      </c>
      <c r="E5" s="57">
        <f>SUM(D10:D13)</f>
        <v>5502.75</v>
      </c>
      <c r="F5" s="40"/>
      <c r="G5" s="57">
        <f>G14</f>
        <v>5502.75</v>
      </c>
    </row>
    <row r="6" spans="1:7" x14ac:dyDescent="0.25">
      <c r="A6" s="40"/>
      <c r="B6" s="41"/>
      <c r="C6" s="41"/>
      <c r="D6" s="41"/>
      <c r="E6" s="41"/>
      <c r="F6" s="41"/>
      <c r="G6" s="41"/>
    </row>
    <row r="7" spans="1:7" ht="15.75" thickBot="1" x14ac:dyDescent="0.3">
      <c r="A7" s="41"/>
      <c r="B7" s="41"/>
      <c r="C7" s="41"/>
      <c r="D7" s="41"/>
      <c r="E7" s="41"/>
      <c r="F7" s="41"/>
      <c r="G7" s="41"/>
    </row>
    <row r="8" spans="1:7" x14ac:dyDescent="0.25">
      <c r="A8" s="133" t="s">
        <v>103</v>
      </c>
      <c r="B8" s="133" t="s">
        <v>3</v>
      </c>
      <c r="C8" s="135" t="s">
        <v>32</v>
      </c>
      <c r="D8" s="135" t="s">
        <v>33</v>
      </c>
      <c r="E8" s="135" t="s">
        <v>3</v>
      </c>
      <c r="F8" s="135" t="s">
        <v>106</v>
      </c>
      <c r="G8" s="135" t="s">
        <v>28</v>
      </c>
    </row>
    <row r="9" spans="1:7" ht="15.75" thickBot="1" x14ac:dyDescent="0.3">
      <c r="A9" s="134"/>
      <c r="B9" s="134"/>
      <c r="C9" s="136"/>
      <c r="D9" s="136"/>
      <c r="E9" s="136"/>
      <c r="F9" s="136"/>
      <c r="G9" s="136"/>
    </row>
    <row r="10" spans="1:7" ht="24.75" thickBot="1" x14ac:dyDescent="0.3">
      <c r="A10" s="62" t="s">
        <v>104</v>
      </c>
      <c r="B10" s="69">
        <v>1</v>
      </c>
      <c r="C10" s="109">
        <f>B3*0.25</f>
        <v>2501.25</v>
      </c>
      <c r="D10" s="94">
        <f>B10*C10</f>
        <v>2501.25</v>
      </c>
      <c r="E10" s="71">
        <f>B1</f>
        <v>29</v>
      </c>
      <c r="F10" s="71" t="s">
        <v>107</v>
      </c>
      <c r="G10" s="70">
        <f>D10</f>
        <v>2501.25</v>
      </c>
    </row>
    <row r="11" spans="1:7" ht="24.75" thickBot="1" x14ac:dyDescent="0.3">
      <c r="A11" s="63" t="s">
        <v>142</v>
      </c>
      <c r="B11" s="69">
        <v>1</v>
      </c>
      <c r="C11" s="109">
        <f>B3*0.13</f>
        <v>1300.6500000000001</v>
      </c>
      <c r="D11" s="94">
        <f t="shared" ref="D11:D12" si="0">B11*C11</f>
        <v>1300.6500000000001</v>
      </c>
      <c r="E11" s="71">
        <f>B1</f>
        <v>29</v>
      </c>
      <c r="F11" s="71" t="s">
        <v>107</v>
      </c>
      <c r="G11" s="70">
        <f t="shared" ref="G11:G13" si="1">D11</f>
        <v>1300.6500000000001</v>
      </c>
    </row>
    <row r="12" spans="1:7" ht="24.75" thickBot="1" x14ac:dyDescent="0.3">
      <c r="A12" s="68" t="s">
        <v>143</v>
      </c>
      <c r="B12" s="69">
        <v>1</v>
      </c>
      <c r="C12" s="109">
        <f>B3*0.07</f>
        <v>700.35</v>
      </c>
      <c r="D12" s="94">
        <f t="shared" si="0"/>
        <v>700.35</v>
      </c>
      <c r="E12" s="71">
        <f>B1</f>
        <v>29</v>
      </c>
      <c r="F12" s="71" t="s">
        <v>107</v>
      </c>
      <c r="G12" s="70">
        <f t="shared" si="1"/>
        <v>700.35</v>
      </c>
    </row>
    <row r="13" spans="1:7" ht="15.75" thickBot="1" x14ac:dyDescent="0.3">
      <c r="A13" s="68" t="s">
        <v>112</v>
      </c>
      <c r="B13" s="69">
        <v>1</v>
      </c>
      <c r="C13" s="109">
        <f>B3*0.1</f>
        <v>1000.5</v>
      </c>
      <c r="D13" s="94">
        <f t="shared" ref="D13" si="2">B13*C13</f>
        <v>1000.5</v>
      </c>
      <c r="E13" s="71">
        <f>B1</f>
        <v>29</v>
      </c>
      <c r="F13" s="71" t="s">
        <v>113</v>
      </c>
      <c r="G13" s="70">
        <f t="shared" si="1"/>
        <v>1000.5</v>
      </c>
    </row>
    <row r="14" spans="1:7" x14ac:dyDescent="0.25">
      <c r="A14" s="67" t="s">
        <v>105</v>
      </c>
      <c r="B14" s="66"/>
      <c r="C14" s="65"/>
      <c r="D14" s="65"/>
      <c r="E14" s="64"/>
      <c r="F14" s="64"/>
      <c r="G14" s="72">
        <f>SUM(G10:G13)</f>
        <v>5502.75</v>
      </c>
    </row>
    <row r="15" spans="1:7" x14ac:dyDescent="0.25">
      <c r="A15" s="61"/>
      <c r="B15" s="60"/>
      <c r="C15" s="60"/>
      <c r="D15" s="60"/>
    </row>
  </sheetData>
  <mergeCells count="8">
    <mergeCell ref="A4:G4"/>
    <mergeCell ref="F8:F9"/>
    <mergeCell ref="A8:A9"/>
    <mergeCell ref="B8:B9"/>
    <mergeCell ref="C8:C9"/>
    <mergeCell ref="D8:D9"/>
    <mergeCell ref="E8:E9"/>
    <mergeCell ref="G8:G9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19" workbookViewId="0">
      <selection activeCell="G19" sqref="G19"/>
    </sheetView>
  </sheetViews>
  <sheetFormatPr baseColWidth="10" defaultRowHeight="15" x14ac:dyDescent="0.25"/>
  <cols>
    <col min="1" max="1" width="12" customWidth="1"/>
    <col min="2" max="2" width="38" bestFit="1" customWidth="1"/>
    <col min="3" max="3" width="16.7109375" customWidth="1"/>
    <col min="4" max="4" width="16.28515625" customWidth="1"/>
    <col min="6" max="6" width="13.140625" bestFit="1" customWidth="1"/>
  </cols>
  <sheetData>
    <row r="1" spans="1:8" ht="15.75" thickBot="1" x14ac:dyDescent="0.3">
      <c r="A1" s="140" t="s">
        <v>123</v>
      </c>
      <c r="B1" s="141"/>
      <c r="C1" s="142"/>
    </row>
    <row r="2" spans="1:8" ht="15.75" thickBot="1" x14ac:dyDescent="0.3">
      <c r="A2" s="143" t="s">
        <v>74</v>
      </c>
      <c r="B2" s="144"/>
      <c r="C2" s="101">
        <f>'RESUMEN PRESUPUESTO REFENCIAL'!C3</f>
        <v>29</v>
      </c>
      <c r="D2" s="76">
        <f>C2*345</f>
        <v>10005</v>
      </c>
      <c r="E2" t="s">
        <v>110</v>
      </c>
    </row>
    <row r="3" spans="1:8" ht="15.75" thickBot="1" x14ac:dyDescent="0.3">
      <c r="A3" s="143" t="s">
        <v>75</v>
      </c>
      <c r="B3" s="144"/>
      <c r="C3" s="101">
        <v>0</v>
      </c>
    </row>
    <row r="4" spans="1:8" ht="15.75" thickBot="1" x14ac:dyDescent="0.3">
      <c r="A4" s="102"/>
      <c r="B4" s="103"/>
      <c r="C4" s="101"/>
    </row>
    <row r="5" spans="1:8" ht="30.75" thickBot="1" x14ac:dyDescent="0.3">
      <c r="A5" s="15" t="s">
        <v>34</v>
      </c>
      <c r="B5" s="16" t="s">
        <v>35</v>
      </c>
      <c r="C5" s="17" t="s">
        <v>108</v>
      </c>
      <c r="D5" s="17" t="s">
        <v>109</v>
      </c>
    </row>
    <row r="6" spans="1:8" ht="15.75" thickBot="1" x14ac:dyDescent="0.3">
      <c r="A6" s="18">
        <v>1</v>
      </c>
      <c r="B6" s="19" t="s">
        <v>206</v>
      </c>
      <c r="C6" s="24">
        <f>'MONTAJE MÓDULO FOTOVOLTAICO'!G16</f>
        <v>16401.82</v>
      </c>
      <c r="D6" s="24">
        <f>'MONTAJE MÓDULO FOTOVOLTAICO'!G9+'MONTAJE MÓDULO FOTOVOLTAICO'!G26</f>
        <v>1999.55</v>
      </c>
    </row>
    <row r="7" spans="1:8" ht="15.75" thickBot="1" x14ac:dyDescent="0.3">
      <c r="A7" s="18">
        <v>2</v>
      </c>
      <c r="B7" s="19" t="s">
        <v>36</v>
      </c>
      <c r="C7" s="24">
        <f>'MONTAJE CAJA DE EQUIPOS'!G13</f>
        <v>20835.05</v>
      </c>
      <c r="D7" s="24">
        <f>'MONTAJE CAJA DE EQUIPOS'!G9+'MONTAJE CAJA DE EQUIPOS'!G25</f>
        <v>2981.2</v>
      </c>
    </row>
    <row r="8" spans="1:8" ht="15.75" thickBot="1" x14ac:dyDescent="0.3">
      <c r="A8" s="18">
        <v>3</v>
      </c>
      <c r="B8" s="19" t="s">
        <v>37</v>
      </c>
      <c r="C8" s="24">
        <f>'MONTAJE BANCO DE BATERÍAS'!G13</f>
        <v>15810.799999999997</v>
      </c>
      <c r="D8" s="24">
        <f>'MONTAJE BANCO DE BATERÍAS'!G9+'MONTAJE BANCO DE BATERÍAS'!G26</f>
        <v>3300.9250000000002</v>
      </c>
    </row>
    <row r="9" spans="1:8" ht="15.75" thickBot="1" x14ac:dyDescent="0.3">
      <c r="A9" s="18">
        <v>4</v>
      </c>
      <c r="B9" s="19" t="s">
        <v>38</v>
      </c>
      <c r="C9" s="24">
        <f>'PUESTA A TIERRA'!G15</f>
        <v>743.27</v>
      </c>
      <c r="D9" s="24">
        <f>'PUESTA A TIERRA'!G9+'PUESTA A TIERRA'!G18</f>
        <v>2861.2125000000001</v>
      </c>
    </row>
    <row r="10" spans="1:8" ht="15.75" thickBot="1" x14ac:dyDescent="0.3">
      <c r="A10" s="18">
        <v>5</v>
      </c>
      <c r="B10" s="19" t="s">
        <v>39</v>
      </c>
      <c r="C10" s="24">
        <f>'INSTALACIÓN ELÉCTRICA DE LA VIV'!G13</f>
        <v>7576.25</v>
      </c>
      <c r="D10" s="24">
        <f>'INSTALACIÓN ELÉCTRICA DE LA VIV'!G9+'INSTALACIÓN ELÉCTRICA DE LA VIV'!G33</f>
        <v>7644.4</v>
      </c>
    </row>
    <row r="11" spans="1:8" ht="15.75" thickBot="1" x14ac:dyDescent="0.3">
      <c r="A11" s="18">
        <v>6</v>
      </c>
      <c r="B11" s="19" t="s">
        <v>232</v>
      </c>
      <c r="C11" s="24"/>
      <c r="D11" s="24">
        <f>CAPACITACIÓN!G5</f>
        <v>1027</v>
      </c>
    </row>
    <row r="12" spans="1:8" ht="15.75" thickBot="1" x14ac:dyDescent="0.3">
      <c r="A12" s="18">
        <v>7</v>
      </c>
      <c r="B12" s="19" t="s">
        <v>231</v>
      </c>
      <c r="C12" s="24"/>
      <c r="D12" s="24">
        <f>TRANSPORTE!G14</f>
        <v>5502.75</v>
      </c>
    </row>
    <row r="13" spans="1:8" ht="15.75" thickBot="1" x14ac:dyDescent="0.3">
      <c r="B13" s="74" t="s">
        <v>4</v>
      </c>
      <c r="C13" s="75">
        <f>SUM(C6:C12)</f>
        <v>61367.189999999988</v>
      </c>
      <c r="D13" s="95">
        <f>SUM(D6:D12)</f>
        <v>25317.037499999999</v>
      </c>
      <c r="E13" s="96">
        <f>SUM(D6:D11)</f>
        <v>19814.287499999999</v>
      </c>
      <c r="F13" s="97" t="s">
        <v>207</v>
      </c>
      <c r="G13" s="111">
        <f>E13/C16</f>
        <v>0.22858007819242554</v>
      </c>
      <c r="H13" s="73"/>
    </row>
    <row r="14" spans="1:8" ht="15.75" thickBot="1" x14ac:dyDescent="0.3">
      <c r="B14" s="74" t="s">
        <v>111</v>
      </c>
      <c r="C14" s="75">
        <f>C13/D2</f>
        <v>6.1336521739130418</v>
      </c>
      <c r="D14" s="95">
        <f>D13/D2</f>
        <v>2.5304385307346324</v>
      </c>
      <c r="E14" s="96">
        <f>E13/C2</f>
        <v>683.25129310344823</v>
      </c>
      <c r="F14" s="97" t="s">
        <v>208</v>
      </c>
    </row>
    <row r="15" spans="1:8" ht="15.75" thickBot="1" x14ac:dyDescent="0.3">
      <c r="C15" s="79" t="s">
        <v>117</v>
      </c>
      <c r="D15" s="79" t="s">
        <v>118</v>
      </c>
    </row>
    <row r="16" spans="1:8" x14ac:dyDescent="0.25">
      <c r="B16" s="77" t="s">
        <v>209</v>
      </c>
      <c r="C16" s="73">
        <f>C13+D13</f>
        <v>86684.227499999979</v>
      </c>
      <c r="D16" t="s">
        <v>210</v>
      </c>
    </row>
    <row r="18" spans="1:5" x14ac:dyDescent="0.25">
      <c r="B18" s="77" t="s">
        <v>114</v>
      </c>
      <c r="C18" s="99">
        <f>C16/D2</f>
        <v>8.6640907046476734</v>
      </c>
      <c r="D18" s="100" t="s">
        <v>211</v>
      </c>
    </row>
    <row r="20" spans="1:5" ht="15.75" thickBot="1" x14ac:dyDescent="0.3"/>
    <row r="21" spans="1:5" ht="15.75" thickBot="1" x14ac:dyDescent="0.3">
      <c r="A21" s="130" t="s">
        <v>123</v>
      </c>
      <c r="B21" s="131"/>
      <c r="C21" s="126"/>
    </row>
    <row r="22" spans="1:5" ht="15.75" thickBot="1" x14ac:dyDescent="0.3">
      <c r="A22" s="138" t="s">
        <v>75</v>
      </c>
      <c r="B22" s="139"/>
      <c r="C22" s="87">
        <f>'RESUMEN PRESUPUESTO REFENCIAL'!C18</f>
        <v>8</v>
      </c>
      <c r="D22" s="76">
        <f>C22*8*345</f>
        <v>22080</v>
      </c>
      <c r="E22" t="s">
        <v>110</v>
      </c>
    </row>
    <row r="23" spans="1:5" ht="15.75" thickBot="1" x14ac:dyDescent="0.3">
      <c r="A23" s="138" t="s">
        <v>74</v>
      </c>
      <c r="B23" s="139"/>
      <c r="C23" s="87">
        <v>0</v>
      </c>
    </row>
    <row r="24" spans="1:5" ht="15.75" thickBot="1" x14ac:dyDescent="0.3">
      <c r="A24" s="85"/>
      <c r="B24" s="86"/>
      <c r="C24" s="87"/>
    </row>
    <row r="25" spans="1:5" ht="30.75" thickBot="1" x14ac:dyDescent="0.3">
      <c r="A25" s="15" t="s">
        <v>34</v>
      </c>
      <c r="B25" s="16" t="s">
        <v>35</v>
      </c>
      <c r="C25" s="17" t="s">
        <v>108</v>
      </c>
      <c r="D25" s="17" t="s">
        <v>109</v>
      </c>
    </row>
    <row r="26" spans="1:5" ht="15.75" thickBot="1" x14ac:dyDescent="0.3">
      <c r="A26" s="18">
        <v>1</v>
      </c>
      <c r="B26" s="19" t="s">
        <v>223</v>
      </c>
      <c r="C26" s="24">
        <f>'MONTAJE MÓDULO PV MICRO-RED'!G16</f>
        <v>35241.759999999995</v>
      </c>
      <c r="D26" s="24">
        <f>'MONTAJE MÓDULO PV MICRO-RED'!G9+'MONTAJE MÓDULO PV MICRO-RED'!G30</f>
        <v>3715.2</v>
      </c>
    </row>
    <row r="27" spans="1:5" ht="15.75" thickBot="1" x14ac:dyDescent="0.3">
      <c r="A27" s="18">
        <v>2</v>
      </c>
      <c r="B27" s="19" t="s">
        <v>192</v>
      </c>
      <c r="C27" s="24">
        <f>'MONTAJE CAJA MICRO-RED'!G13</f>
        <v>5556.4</v>
      </c>
      <c r="D27" s="24">
        <f>'MONTAJE CAJA MICRO-RED'!G9+'MONTAJE CAJA MICRO-RED'!G20</f>
        <v>4933.3999999999996</v>
      </c>
    </row>
    <row r="28" spans="1:5" ht="15.75" thickBot="1" x14ac:dyDescent="0.3">
      <c r="A28" s="18">
        <v>3</v>
      </c>
      <c r="B28" s="19" t="s">
        <v>224</v>
      </c>
      <c r="C28" s="24">
        <f>'MONTAJE BATERÍAS MICRO-RED'!G13</f>
        <v>34586.399999999994</v>
      </c>
      <c r="D28" s="24">
        <f>'MONTAJE BATERÍAS MICRO-RED'!G9+'MONTAJE BATERÍAS MICRO-RED'!G23</f>
        <v>1543.2</v>
      </c>
    </row>
    <row r="29" spans="1:5" ht="15.75" thickBot="1" x14ac:dyDescent="0.3">
      <c r="A29" s="18">
        <v>4</v>
      </c>
      <c r="B29" s="19" t="s">
        <v>225</v>
      </c>
      <c r="C29" s="24">
        <f>'PUESTA A TIERRA MICRO-RED'!G15</f>
        <v>51.39</v>
      </c>
      <c r="D29" s="24">
        <f>'PUESTA A TIERRA MICRO-RED'!G9+'PUESTA A TIERRA MICRO-RED'!G18</f>
        <v>98.662499999999994</v>
      </c>
    </row>
    <row r="30" spans="1:5" ht="15.75" thickBot="1" x14ac:dyDescent="0.3">
      <c r="A30" s="18">
        <v>5</v>
      </c>
      <c r="B30" s="19" t="s">
        <v>226</v>
      </c>
      <c r="C30" s="24">
        <f>'INST. ELÉCT. VIVIENDA MICRO-RED'!G14</f>
        <v>7315</v>
      </c>
      <c r="D30" s="24">
        <f>'INST. ELÉCT. VIVIENDA MICRO-RED'!G10+'INST. ELÉCT. VIVIENDA MICRO-RED'!G34</f>
        <v>12521.6</v>
      </c>
    </row>
    <row r="31" spans="1:5" ht="15.75" thickBot="1" x14ac:dyDescent="0.3">
      <c r="A31" s="18">
        <v>6</v>
      </c>
      <c r="B31" s="19" t="s">
        <v>196</v>
      </c>
      <c r="C31" s="24">
        <f>'PARARRAYOS MICRO-RED'!G15</f>
        <v>2120</v>
      </c>
      <c r="D31" s="24">
        <f>'PARARRAYOS MICRO-RED'!G9+'PARARRAYOS MICRO-RED'!G17</f>
        <v>524.9375</v>
      </c>
    </row>
    <row r="32" spans="1:5" ht="15.75" thickBot="1" x14ac:dyDescent="0.3">
      <c r="A32" s="18">
        <v>7</v>
      </c>
      <c r="B32" s="19" t="s">
        <v>227</v>
      </c>
      <c r="C32" s="24">
        <f>'INSTALACIÓN MÓDULO DE POTENCIA'!G15</f>
        <v>30960</v>
      </c>
      <c r="D32" s="24">
        <f>'INSTALACIÓN MÓDULO DE POTENCIA'!G9+'INSTALACIÓN MÓDULO DE POTENCIA'!G17</f>
        <v>9316.2999999999993</v>
      </c>
    </row>
    <row r="33" spans="1:9" ht="15.75" thickBot="1" x14ac:dyDescent="0.3">
      <c r="A33" s="18">
        <v>8</v>
      </c>
      <c r="B33" s="19" t="s">
        <v>198</v>
      </c>
      <c r="C33" s="24">
        <f>'CONSTRUCCIÓN CASA DE EQUIPOS'!G15</f>
        <v>10200</v>
      </c>
      <c r="D33" s="24">
        <f>'CONSTRUCCIÓN CASA DE EQUIPOS'!G9+'CONSTRUCCIÓN CASA DE EQUIPOS'!G17</f>
        <v>1676</v>
      </c>
    </row>
    <row r="34" spans="1:9" ht="15.75" thickBot="1" x14ac:dyDescent="0.3">
      <c r="A34" s="18">
        <v>9</v>
      </c>
      <c r="B34" s="19" t="s">
        <v>199</v>
      </c>
      <c r="C34" s="24">
        <f>'INST ELÉCTRICA CASA DE EQUIPOS'!G13</f>
        <v>313.85000000000002</v>
      </c>
      <c r="D34" s="24">
        <f>'INST ELÉCTRICA CASA DE EQUIPOS'!G9+'INST ELÉCTRICA CASA DE EQUIPOS'!G33</f>
        <v>407.2</v>
      </c>
    </row>
    <row r="35" spans="1:9" ht="15.75" thickBot="1" x14ac:dyDescent="0.3">
      <c r="A35" s="18">
        <v>10</v>
      </c>
      <c r="B35" s="19" t="s">
        <v>200</v>
      </c>
      <c r="C35" s="24">
        <f>'RED DE DISTRIBUCIÓN'!G13</f>
        <v>40712.005300000004</v>
      </c>
      <c r="D35" s="24">
        <f>'RED DE DISTRIBUCIÓN'!G9+'RED DE DISTRIBUCIÓN'!G46</f>
        <v>16668.8</v>
      </c>
      <c r="H35" s="73">
        <f>C42-(C35+D35+C33+D33+C34+D34)</f>
        <v>162682.25</v>
      </c>
      <c r="I35" t="s">
        <v>236</v>
      </c>
    </row>
    <row r="36" spans="1:9" ht="15.75" thickBot="1" x14ac:dyDescent="0.3">
      <c r="A36" s="18">
        <v>11</v>
      </c>
      <c r="B36" s="19" t="s">
        <v>228</v>
      </c>
      <c r="C36" s="24"/>
      <c r="D36" s="24">
        <f>'CAPACITACIÓN USUARIOS MICRO-RED'!G5</f>
        <v>1027</v>
      </c>
      <c r="H36" s="73">
        <f>H35/D22</f>
        <v>7.3678555253623186</v>
      </c>
      <c r="I36" t="s">
        <v>237</v>
      </c>
    </row>
    <row r="37" spans="1:9" ht="15.75" thickBot="1" x14ac:dyDescent="0.3">
      <c r="A37" s="18">
        <v>12</v>
      </c>
      <c r="B37" s="19" t="s">
        <v>229</v>
      </c>
      <c r="C37" s="24"/>
      <c r="D37" s="24">
        <f>'CAPACITACIÓN TÉCNICOS CNEL'!G5</f>
        <v>1027</v>
      </c>
    </row>
    <row r="38" spans="1:9" ht="15.75" thickBot="1" x14ac:dyDescent="0.3">
      <c r="A38" s="18">
        <v>13</v>
      </c>
      <c r="B38" s="19" t="s">
        <v>230</v>
      </c>
      <c r="C38" s="24"/>
      <c r="D38" s="24">
        <f>'TRANSPORTE EQUIPOS MICRO-RED'!G5</f>
        <v>12144</v>
      </c>
    </row>
    <row r="39" spans="1:9" ht="15.75" thickBot="1" x14ac:dyDescent="0.3">
      <c r="B39" s="74" t="s">
        <v>4</v>
      </c>
      <c r="C39" s="75">
        <f>SUM(C26:C38)</f>
        <v>167056.80530000001</v>
      </c>
      <c r="D39" s="95">
        <f>SUM(D26:D38)</f>
        <v>65603.3</v>
      </c>
      <c r="E39" s="96">
        <f>SUM(D26:D37)</f>
        <v>53459.3</v>
      </c>
      <c r="F39" s="97" t="s">
        <v>207</v>
      </c>
      <c r="G39" s="110">
        <f>E39/C42</f>
        <v>0.2297742448412792</v>
      </c>
      <c r="H39" s="73"/>
    </row>
    <row r="40" spans="1:9" ht="15.75" thickBot="1" x14ac:dyDescent="0.3">
      <c r="B40" s="74" t="s">
        <v>111</v>
      </c>
      <c r="C40" s="75">
        <f>C39/D22</f>
        <v>7.5659785009057972</v>
      </c>
      <c r="D40" s="95">
        <f>D39/D22</f>
        <v>2.9711639492753625</v>
      </c>
      <c r="E40" s="96">
        <f>E39/C22</f>
        <v>6682.4125000000004</v>
      </c>
      <c r="F40" s="97" t="s">
        <v>208</v>
      </c>
    </row>
    <row r="41" spans="1:9" ht="15.75" thickBot="1" x14ac:dyDescent="0.3">
      <c r="C41" s="79" t="s">
        <v>117</v>
      </c>
      <c r="D41" s="79" t="s">
        <v>118</v>
      </c>
    </row>
    <row r="42" spans="1:9" x14ac:dyDescent="0.25">
      <c r="B42" s="77" t="s">
        <v>209</v>
      </c>
      <c r="C42" s="73">
        <f>C39+D39</f>
        <v>232660.1053</v>
      </c>
      <c r="D42" t="s">
        <v>210</v>
      </c>
    </row>
    <row r="44" spans="1:9" x14ac:dyDescent="0.25">
      <c r="B44" s="77" t="s">
        <v>114</v>
      </c>
      <c r="C44" s="98">
        <f>C42/D22</f>
        <v>10.537142450181159</v>
      </c>
      <c r="D44" s="97" t="s">
        <v>211</v>
      </c>
    </row>
    <row r="48" spans="1:9" x14ac:dyDescent="0.25">
      <c r="B48" s="108" t="s">
        <v>233</v>
      </c>
      <c r="C48" s="90">
        <f>C13+C39</f>
        <v>228423.99530000001</v>
      </c>
    </row>
    <row r="49" spans="2:3" x14ac:dyDescent="0.25">
      <c r="B49" s="108" t="s">
        <v>234</v>
      </c>
      <c r="C49" s="90">
        <f>D13+D39</f>
        <v>90920.337499999994</v>
      </c>
    </row>
    <row r="50" spans="2:3" x14ac:dyDescent="0.25">
      <c r="B50" s="91" t="s">
        <v>235</v>
      </c>
      <c r="C50" s="92">
        <f>SUM(C48:C49)</f>
        <v>319344.33279999997</v>
      </c>
    </row>
  </sheetData>
  <mergeCells count="6">
    <mergeCell ref="A23:B23"/>
    <mergeCell ref="A1:C1"/>
    <mergeCell ref="A2:B2"/>
    <mergeCell ref="A3:B3"/>
    <mergeCell ref="A21:C21"/>
    <mergeCell ref="A22:B22"/>
  </mergeCells>
  <pageMargins left="0.7" right="0.7" top="0.75" bottom="0.75" header="0.3" footer="0.3"/>
  <pageSetup paperSize="9" scale="5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RESUMEN PRESUPUESTO REFENCIAL</vt:lpstr>
      <vt:lpstr>MONTAJE MÓDULO FOTOVOLTAICO</vt:lpstr>
      <vt:lpstr>MONTAJE CAJA DE EQUIPOS</vt:lpstr>
      <vt:lpstr>MONTAJE BANCO DE BATERÍAS</vt:lpstr>
      <vt:lpstr>PUESTA A TIERRA</vt:lpstr>
      <vt:lpstr>INSTALACIÓN ELÉCTRICA DE LA VIV</vt:lpstr>
      <vt:lpstr>CAPACITACIÓN</vt:lpstr>
      <vt:lpstr>TRANSPORTE</vt:lpstr>
      <vt:lpstr>USD-W</vt:lpstr>
      <vt:lpstr>MONTAJE MÓDULO PV MICRO-RED</vt:lpstr>
      <vt:lpstr>MONTAJE CAJA MICRO-RED</vt:lpstr>
      <vt:lpstr>MONTAJE BATERÍAS MICRO-RED</vt:lpstr>
      <vt:lpstr>PUESTA A TIERRA MICRO-RED</vt:lpstr>
      <vt:lpstr>INST. ELÉCT. VIVIENDA MICRO-RED</vt:lpstr>
      <vt:lpstr>PARARRAYOS MICRO-RED</vt:lpstr>
      <vt:lpstr>INSTALACIÓN MÓDULO DE POTENCIA</vt:lpstr>
      <vt:lpstr>CONSTRUCCIÓN CASA DE EQUIPOS</vt:lpstr>
      <vt:lpstr>INST ELÉCTRICA CASA DE EQUIPOS</vt:lpstr>
      <vt:lpstr>RED DE DISTRIBUCIÓN</vt:lpstr>
      <vt:lpstr>CAPACITACIÓN USUARIOS MICRO-RED</vt:lpstr>
      <vt:lpstr>CAPACITACIÓN TÉCNICOS CNEL</vt:lpstr>
      <vt:lpstr>TRANSPORTE EQUIPOS MICRO-RED</vt:lpstr>
    </vt:vector>
  </TitlesOfParts>
  <Company>MEER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Alejandro Orellana Arévalo</dc:creator>
  <cp:lastModifiedBy>Vinicio Veintimilla</cp:lastModifiedBy>
  <cp:lastPrinted>2017-06-22T16:49:55Z</cp:lastPrinted>
  <dcterms:created xsi:type="dcterms:W3CDTF">2017-03-09T20:13:26Z</dcterms:created>
  <dcterms:modified xsi:type="dcterms:W3CDTF">2017-07-11T16:18:42Z</dcterms:modified>
</cp:coreProperties>
</file>