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edes.gavica\Documents\Documents\PRECONTRACTUAL\2021\DISTRIBUCION\BID-L1223-FERUM-CNELGYQ-DI-OB-005\"/>
    </mc:Choice>
  </mc:AlternateContent>
  <bookViews>
    <workbookView xWindow="0" yWindow="0" windowWidth="24000" windowHeight="813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3" i="1" l="1"/>
  <c r="C282" i="1"/>
  <c r="C280" i="1"/>
  <c r="C279" i="1"/>
  <c r="F265" i="1"/>
  <c r="H265" i="1" s="1"/>
  <c r="F264" i="1"/>
  <c r="H264" i="1" s="1"/>
  <c r="H263" i="1"/>
  <c r="F263" i="1"/>
  <c r="F262" i="1"/>
  <c r="H262" i="1" s="1"/>
  <c r="F261" i="1"/>
  <c r="H261" i="1" s="1"/>
  <c r="F260" i="1"/>
  <c r="H260" i="1" s="1"/>
  <c r="F259" i="1"/>
  <c r="H259" i="1" s="1"/>
  <c r="F258" i="1"/>
  <c r="H258" i="1" s="1"/>
  <c r="F257" i="1"/>
  <c r="H257" i="1" s="1"/>
  <c r="F254" i="1"/>
  <c r="H254" i="1" s="1"/>
  <c r="F253" i="1"/>
  <c r="H253" i="1" s="1"/>
  <c r="F252" i="1"/>
  <c r="H252" i="1" s="1"/>
  <c r="F251" i="1"/>
  <c r="H251" i="1" s="1"/>
  <c r="F250" i="1"/>
  <c r="H250" i="1" s="1"/>
  <c r="H247" i="1"/>
  <c r="F247" i="1"/>
  <c r="F246" i="1"/>
  <c r="H246" i="1" s="1"/>
  <c r="F245" i="1"/>
  <c r="H245" i="1" s="1"/>
  <c r="F244" i="1"/>
  <c r="H244" i="1" s="1"/>
  <c r="F242" i="1"/>
  <c r="H242" i="1" s="1"/>
  <c r="F241" i="1"/>
  <c r="H238" i="1"/>
  <c r="F238" i="1"/>
  <c r="F237" i="1"/>
  <c r="H237" i="1" s="1"/>
  <c r="F236" i="1"/>
  <c r="H236" i="1" s="1"/>
  <c r="F235" i="1"/>
  <c r="H235" i="1" s="1"/>
  <c r="F234" i="1"/>
  <c r="H234" i="1" s="1"/>
  <c r="F233" i="1"/>
  <c r="H233" i="1" s="1"/>
  <c r="F232" i="1"/>
  <c r="H232" i="1" s="1"/>
  <c r="H231" i="1"/>
  <c r="F231" i="1"/>
  <c r="H230" i="1"/>
  <c r="F230" i="1"/>
  <c r="F229" i="1"/>
  <c r="H229" i="1" s="1"/>
  <c r="F228" i="1"/>
  <c r="H228" i="1" s="1"/>
  <c r="F227" i="1"/>
  <c r="H227" i="1" s="1"/>
  <c r="H226" i="1"/>
  <c r="F226" i="1"/>
  <c r="F225" i="1"/>
  <c r="H225" i="1" s="1"/>
  <c r="F224" i="1"/>
  <c r="H224" i="1" s="1"/>
  <c r="F223" i="1"/>
  <c r="H223" i="1" s="1"/>
  <c r="F222" i="1"/>
  <c r="H222" i="1" s="1"/>
  <c r="F219" i="1"/>
  <c r="H219" i="1" s="1"/>
  <c r="F218" i="1"/>
  <c r="H218" i="1" s="1"/>
  <c r="F217" i="1"/>
  <c r="H217" i="1" s="1"/>
  <c r="F216" i="1"/>
  <c r="H216" i="1" s="1"/>
  <c r="F215" i="1"/>
  <c r="H215" i="1" s="1"/>
  <c r="F214" i="1"/>
  <c r="H214" i="1" s="1"/>
  <c r="F213" i="1"/>
  <c r="H213" i="1" s="1"/>
  <c r="H212" i="1"/>
  <c r="F212" i="1"/>
  <c r="F211" i="1"/>
  <c r="H211" i="1" s="1"/>
  <c r="F210" i="1"/>
  <c r="H210" i="1" s="1"/>
  <c r="F209" i="1"/>
  <c r="H209" i="1" s="1"/>
  <c r="H208" i="1"/>
  <c r="F208" i="1"/>
  <c r="F207" i="1"/>
  <c r="H207" i="1" s="1"/>
  <c r="F206" i="1"/>
  <c r="H206" i="1" s="1"/>
  <c r="F205" i="1"/>
  <c r="H205" i="1" s="1"/>
  <c r="H204" i="1"/>
  <c r="F204" i="1"/>
  <c r="F203" i="1"/>
  <c r="H203" i="1" s="1"/>
  <c r="F202" i="1"/>
  <c r="H202" i="1" s="1"/>
  <c r="F201" i="1"/>
  <c r="H201" i="1" s="1"/>
  <c r="F200" i="1"/>
  <c r="H200" i="1" s="1"/>
  <c r="F199" i="1"/>
  <c r="H199" i="1" s="1"/>
  <c r="F198" i="1"/>
  <c r="H198" i="1" s="1"/>
  <c r="F197" i="1"/>
  <c r="H197" i="1" s="1"/>
  <c r="H196" i="1"/>
  <c r="F196" i="1"/>
  <c r="F195" i="1"/>
  <c r="H195" i="1" s="1"/>
  <c r="F194" i="1"/>
  <c r="H194" i="1" s="1"/>
  <c r="F193" i="1"/>
  <c r="H193" i="1" s="1"/>
  <c r="H192" i="1"/>
  <c r="F192" i="1"/>
  <c r="F191" i="1"/>
  <c r="H191" i="1" s="1"/>
  <c r="F190" i="1"/>
  <c r="H190" i="1" s="1"/>
  <c r="F189" i="1"/>
  <c r="H189" i="1" s="1"/>
  <c r="H188" i="1"/>
  <c r="F188" i="1"/>
  <c r="F187" i="1"/>
  <c r="H187" i="1" s="1"/>
  <c r="F186" i="1"/>
  <c r="H186" i="1" s="1"/>
  <c r="F185" i="1"/>
  <c r="H185" i="1" s="1"/>
  <c r="F184" i="1"/>
  <c r="H184" i="1" s="1"/>
  <c r="F183" i="1"/>
  <c r="H183" i="1" s="1"/>
  <c r="F182" i="1"/>
  <c r="H182" i="1" s="1"/>
  <c r="F181" i="1"/>
  <c r="H181" i="1" s="1"/>
  <c r="F180" i="1"/>
  <c r="H180" i="1" s="1"/>
  <c r="H179" i="1"/>
  <c r="F178" i="1"/>
  <c r="H178" i="1" s="1"/>
  <c r="H177" i="1"/>
  <c r="F177" i="1"/>
  <c r="F176" i="1"/>
  <c r="H176" i="1" s="1"/>
  <c r="F175" i="1"/>
  <c r="H175" i="1" s="1"/>
  <c r="F174" i="1"/>
  <c r="H174" i="1" s="1"/>
  <c r="F173" i="1"/>
  <c r="H173" i="1" s="1"/>
  <c r="F172" i="1"/>
  <c r="H172" i="1" s="1"/>
  <c r="F171" i="1"/>
  <c r="H171" i="1" s="1"/>
  <c r="F170" i="1"/>
  <c r="H170" i="1" s="1"/>
  <c r="F169" i="1"/>
  <c r="H169" i="1" s="1"/>
  <c r="F168" i="1"/>
  <c r="H168" i="1" s="1"/>
  <c r="F167" i="1"/>
  <c r="H167" i="1" s="1"/>
  <c r="F166" i="1"/>
  <c r="H166" i="1" s="1"/>
  <c r="F165" i="1"/>
  <c r="H165" i="1" s="1"/>
  <c r="F164" i="1"/>
  <c r="H164" i="1" s="1"/>
  <c r="F163" i="1"/>
  <c r="H163" i="1" s="1"/>
  <c r="F162" i="1"/>
  <c r="H162" i="1" s="1"/>
  <c r="H161" i="1"/>
  <c r="F161" i="1"/>
  <c r="H160" i="1"/>
  <c r="F160" i="1"/>
  <c r="F159" i="1"/>
  <c r="H159" i="1" s="1"/>
  <c r="F158" i="1"/>
  <c r="H158" i="1" s="1"/>
  <c r="F157" i="1"/>
  <c r="H157" i="1" s="1"/>
  <c r="F156" i="1"/>
  <c r="H156" i="1" s="1"/>
  <c r="F155" i="1"/>
  <c r="H155" i="1" s="1"/>
  <c r="F154" i="1"/>
  <c r="H154" i="1" s="1"/>
  <c r="F151" i="1"/>
  <c r="H151" i="1" s="1"/>
  <c r="F147" i="1"/>
  <c r="H147" i="1" s="1"/>
  <c r="H146" i="1"/>
  <c r="F145" i="1"/>
  <c r="H145" i="1" s="1"/>
  <c r="H144" i="1"/>
  <c r="H143" i="1"/>
  <c r="H142" i="1"/>
  <c r="F135" i="1"/>
  <c r="H135" i="1" s="1"/>
  <c r="H134" i="1"/>
  <c r="F134" i="1"/>
  <c r="F133" i="1"/>
  <c r="H133" i="1" s="1"/>
  <c r="F132" i="1"/>
  <c r="H132" i="1" s="1"/>
  <c r="F131" i="1"/>
  <c r="H131" i="1" s="1"/>
  <c r="H130" i="1"/>
  <c r="F130" i="1"/>
  <c r="F129" i="1"/>
  <c r="H129" i="1" s="1"/>
  <c r="F128" i="1"/>
  <c r="H128" i="1" s="1"/>
  <c r="F127" i="1"/>
  <c r="H127" i="1" s="1"/>
  <c r="H126" i="1"/>
  <c r="F125" i="1"/>
  <c r="H125" i="1" s="1"/>
  <c r="F124" i="1"/>
  <c r="H124" i="1" s="1"/>
  <c r="F123" i="1"/>
  <c r="H123" i="1" s="1"/>
  <c r="H122" i="1"/>
  <c r="H121" i="1"/>
  <c r="F121" i="1"/>
  <c r="H120" i="1"/>
  <c r="F119" i="1"/>
  <c r="H119" i="1" s="1"/>
  <c r="F118" i="1"/>
  <c r="H118" i="1" s="1"/>
  <c r="H116" i="1"/>
  <c r="F116" i="1"/>
  <c r="F115" i="1"/>
  <c r="H115" i="1" s="1"/>
  <c r="F114" i="1"/>
  <c r="H114" i="1" s="1"/>
  <c r="F113" i="1"/>
  <c r="H113" i="1" s="1"/>
  <c r="H112" i="1"/>
  <c r="F112" i="1"/>
  <c r="F111" i="1"/>
  <c r="H111" i="1" s="1"/>
  <c r="F110" i="1"/>
  <c r="H110" i="1" s="1"/>
  <c r="F109" i="1"/>
  <c r="H109" i="1" s="1"/>
  <c r="H108" i="1"/>
  <c r="F108" i="1"/>
  <c r="F102" i="1"/>
  <c r="H102" i="1" s="1"/>
  <c r="F101" i="1"/>
  <c r="H101" i="1" s="1"/>
  <c r="F98" i="1"/>
  <c r="H98" i="1" s="1"/>
  <c r="F97" i="1"/>
  <c r="H97" i="1" s="1"/>
  <c r="F96" i="1"/>
  <c r="H96" i="1" s="1"/>
  <c r="H95" i="1"/>
  <c r="F95" i="1"/>
  <c r="F94" i="1"/>
  <c r="H94" i="1" s="1"/>
  <c r="H93" i="1"/>
  <c r="F93" i="1"/>
  <c r="H92" i="1"/>
  <c r="F92" i="1"/>
  <c r="F91" i="1"/>
  <c r="H91" i="1" s="1"/>
  <c r="F90" i="1"/>
  <c r="H90" i="1" s="1"/>
  <c r="F89" i="1"/>
  <c r="H89" i="1" s="1"/>
  <c r="F88" i="1"/>
  <c r="H88" i="1" s="1"/>
  <c r="F87" i="1"/>
  <c r="H87" i="1" s="1"/>
  <c r="F86" i="1"/>
  <c r="H86" i="1" s="1"/>
  <c r="F85" i="1"/>
  <c r="H85" i="1" s="1"/>
  <c r="H84" i="1"/>
  <c r="F84" i="1"/>
  <c r="F83" i="1"/>
  <c r="H83" i="1" s="1"/>
  <c r="F82" i="1"/>
  <c r="H82" i="1" s="1"/>
  <c r="F81" i="1"/>
  <c r="H81" i="1" s="1"/>
  <c r="H78" i="1"/>
  <c r="F78" i="1"/>
  <c r="F77" i="1"/>
  <c r="H77" i="1" s="1"/>
  <c r="F76" i="1"/>
  <c r="H76" i="1" s="1"/>
  <c r="F75" i="1"/>
  <c r="H75" i="1" s="1"/>
  <c r="F74" i="1"/>
  <c r="H74" i="1" s="1"/>
  <c r="F73" i="1"/>
  <c r="H73" i="1" s="1"/>
  <c r="F72" i="1"/>
  <c r="H72" i="1" s="1"/>
  <c r="H71" i="1"/>
  <c r="F71" i="1"/>
  <c r="H70" i="1"/>
  <c r="F70" i="1"/>
  <c r="F69" i="1"/>
  <c r="H69" i="1" s="1"/>
  <c r="F66" i="1"/>
  <c r="H66" i="1" s="1"/>
  <c r="F65" i="1"/>
  <c r="H65" i="1" s="1"/>
  <c r="F64" i="1"/>
  <c r="H64" i="1" s="1"/>
  <c r="F63" i="1"/>
  <c r="H63" i="1" s="1"/>
  <c r="H62" i="1"/>
  <c r="F62" i="1"/>
  <c r="H61" i="1"/>
  <c r="F61" i="1"/>
  <c r="F60" i="1"/>
  <c r="H60" i="1" s="1"/>
  <c r="F59" i="1"/>
  <c r="H59" i="1" s="1"/>
  <c r="F58" i="1"/>
  <c r="H58" i="1" s="1"/>
  <c r="F57" i="1"/>
  <c r="H57" i="1" s="1"/>
  <c r="H56" i="1"/>
  <c r="F56" i="1"/>
  <c r="F55" i="1"/>
  <c r="H55" i="1" s="1"/>
  <c r="F53" i="1"/>
  <c r="H53" i="1" s="1"/>
  <c r="H52" i="1"/>
  <c r="F51" i="1"/>
  <c r="H51" i="1" s="1"/>
  <c r="F50" i="1"/>
  <c r="H50" i="1" s="1"/>
  <c r="F49" i="1"/>
  <c r="H49" i="1" s="1"/>
  <c r="H48" i="1"/>
  <c r="F48" i="1"/>
  <c r="F46" i="1"/>
  <c r="H46" i="1" s="1"/>
  <c r="H45" i="1"/>
  <c r="F44" i="1"/>
  <c r="H44" i="1" s="1"/>
  <c r="H43" i="1"/>
  <c r="F42" i="1"/>
  <c r="H41" i="1"/>
  <c r="F41" i="1"/>
  <c r="F40" i="1"/>
  <c r="H40" i="1" s="1"/>
  <c r="H39" i="1"/>
  <c r="F39" i="1"/>
  <c r="F38" i="1"/>
  <c r="H38" i="1" s="1"/>
  <c r="H37" i="1"/>
  <c r="H36" i="1"/>
  <c r="F36" i="1"/>
  <c r="H35" i="1"/>
  <c r="F35" i="1"/>
  <c r="F34" i="1"/>
  <c r="H34" i="1" s="1"/>
  <c r="F33" i="1"/>
  <c r="H33" i="1" s="1"/>
  <c r="F32" i="1"/>
  <c r="H32" i="1" s="1"/>
  <c r="H31" i="1"/>
  <c r="F30" i="1"/>
  <c r="H30" i="1" s="1"/>
  <c r="F29" i="1"/>
  <c r="H29" i="1" s="1"/>
  <c r="F28" i="1"/>
  <c r="H28" i="1" s="1"/>
  <c r="F27" i="1"/>
  <c r="H27" i="1" s="1"/>
  <c r="F26" i="1"/>
  <c r="H26" i="1" s="1"/>
  <c r="F25" i="1"/>
  <c r="H25" i="1" s="1"/>
  <c r="F24" i="1"/>
  <c r="H24" i="1" s="1"/>
  <c r="H23" i="1"/>
  <c r="H22" i="1"/>
  <c r="F22" i="1"/>
  <c r="H21" i="1"/>
  <c r="F21" i="1"/>
  <c r="F20" i="1"/>
  <c r="H20" i="1" s="1"/>
  <c r="F19" i="1"/>
  <c r="H19" i="1" s="1"/>
  <c r="F18" i="1"/>
  <c r="H18" i="1" s="1"/>
  <c r="F17" i="1"/>
  <c r="F153" i="1" s="1"/>
  <c r="H153" i="1" s="1"/>
  <c r="F16" i="1"/>
  <c r="H16" i="1" s="1"/>
  <c r="H15" i="1"/>
  <c r="F15" i="1"/>
  <c r="H14" i="1"/>
  <c r="F14" i="1"/>
  <c r="F13" i="1"/>
  <c r="H13" i="1" s="1"/>
  <c r="B7" i="1"/>
  <c r="G5" i="1"/>
  <c r="F152" i="1" l="1"/>
  <c r="H152" i="1" s="1"/>
  <c r="F103" i="1"/>
  <c r="H103" i="1" s="1"/>
  <c r="F243" i="1"/>
  <c r="H243" i="1" s="1"/>
  <c r="F47" i="1"/>
  <c r="H47" i="1" s="1"/>
  <c r="F105" i="1"/>
  <c r="H105" i="1" s="1"/>
  <c r="F150" i="1"/>
  <c r="H150" i="1" s="1"/>
  <c r="H239" i="1"/>
  <c r="H266" i="1"/>
  <c r="H79" i="1"/>
  <c r="H136" i="1"/>
  <c r="H99" i="1"/>
  <c r="H255" i="1"/>
  <c r="I132" i="1"/>
  <c r="F148" i="1"/>
  <c r="H148" i="1" s="1"/>
  <c r="H17" i="1"/>
  <c r="H42" i="1"/>
  <c r="F149" i="1"/>
  <c r="H149" i="1" s="1"/>
  <c r="H241" i="1"/>
  <c r="F104" i="1"/>
  <c r="H104" i="1" s="1"/>
  <c r="H106" i="1" s="1"/>
  <c r="F141" i="1"/>
  <c r="H141" i="1" s="1"/>
  <c r="H67" i="1" l="1"/>
  <c r="H137" i="1" s="1"/>
  <c r="H248" i="1"/>
  <c r="H220" i="1"/>
  <c r="H267" i="1" l="1"/>
  <c r="H269" i="1" l="1"/>
  <c r="H272" i="1" l="1"/>
  <c r="H271" i="1"/>
  <c r="H273" i="1" l="1"/>
  <c r="H274" i="1" s="1"/>
  <c r="H276" i="1" s="1"/>
</calcChain>
</file>

<file path=xl/comments1.xml><?xml version="1.0" encoding="utf-8"?>
<comments xmlns="http://schemas.openxmlformats.org/spreadsheetml/2006/main">
  <authors>
    <author>Control</author>
    <author>Daniel Bautista</author>
  </authors>
  <commentList>
    <comment ref="B241" authorId="0" shapeId="0">
      <text>
        <r>
          <rPr>
            <b/>
            <sz val="6"/>
            <color indexed="8"/>
            <rFont val="Calibri"/>
            <family val="2"/>
          </rPr>
          <t xml:space="preserve">INCLUYE PUESTA A TIERRA E INSTALACION A RED SECUNDARIA
</t>
        </r>
        <r>
          <rPr>
            <sz val="9"/>
            <color indexed="8"/>
            <rFont val="Tahoma"/>
            <family val="2"/>
          </rPr>
          <t xml:space="preserve">
</t>
        </r>
      </text>
    </comment>
    <comment ref="B242" authorId="1" shapeId="0">
      <text>
        <r>
          <rPr>
            <b/>
            <sz val="9"/>
            <color indexed="81"/>
            <rFont val="Tahoma"/>
            <family val="2"/>
          </rPr>
          <t>Daniel Bautista:</t>
        </r>
        <r>
          <rPr>
            <sz val="9"/>
            <color indexed="81"/>
            <rFont val="Tahoma"/>
            <family val="2"/>
          </rPr>
          <t xml:space="preserve">
</t>
        </r>
        <r>
          <rPr>
            <sz val="6"/>
            <color indexed="81"/>
            <rFont val="Calibri"/>
            <family val="2"/>
          </rPr>
          <t>INCLUYE PUESTA A TIERRA E INSTALACION A RED SECUNDARIA</t>
        </r>
      </text>
    </comment>
  </commentList>
</comments>
</file>

<file path=xl/sharedStrings.xml><?xml version="1.0" encoding="utf-8"?>
<sst xmlns="http://schemas.openxmlformats.org/spreadsheetml/2006/main" count="526" uniqueCount="288">
  <si>
    <t>CONSTRUCCION DE REDES DE DISTRIBUCION SECTOR :</t>
  </si>
  <si>
    <t>NORTE</t>
  </si>
  <si>
    <t>UNIDAD DE NEGOCIO:</t>
  </si>
  <si>
    <t>GUAYAQUIL</t>
  </si>
  <si>
    <t>DESCRIPCION</t>
  </si>
  <si>
    <t xml:space="preserve"> U</t>
  </si>
  <si>
    <t>CANTIDAD</t>
  </si>
  <si>
    <t>PRECIO UNITARIO</t>
  </si>
  <si>
    <t xml:space="preserve"> PRECIO TOTAL</t>
  </si>
  <si>
    <t>MATERIALES</t>
  </si>
  <si>
    <t xml:space="preserve"> </t>
  </si>
  <si>
    <t>A1</t>
  </si>
  <si>
    <t>POSTES Y ACCESORIOS</t>
  </si>
  <si>
    <t>MEDIA TENSION</t>
  </si>
  <si>
    <t>Abrazadera de acero galvanizado, pletina, simple (3 pernos), 38 x 4 x 140  (1 1/2 x 5/32 x 5 1/2")</t>
  </si>
  <si>
    <t>c/u</t>
  </si>
  <si>
    <t>Aislador de retenida, de porcelana, clase ANSI 54-2</t>
  </si>
  <si>
    <t>Aislador de suspensión, de porcelana, clase ANSI 52-1</t>
  </si>
  <si>
    <t>Aislador tipo espiga (pin), de porcelana, clase ANSI 56-1, 25 kV</t>
  </si>
  <si>
    <t>BLOQUE DE HORMIGON PARA ANCLA, CON AGUJERO DE 20MM, diametro de la base 400mm, altura de la parte cuilindrica 100mm, altura de la parte tronco conica 100mm, diametro de la base superior 150mm</t>
  </si>
  <si>
    <t>Brazo de acero galvanizado, tubular, para tensor farol, 51 mm (2") de diám. x 1500 mm (59") de long., con accesorios de fijación</t>
  </si>
  <si>
    <t>Cable de acero galvanizado, grado Siemens Martin, 7 hilos, 9,51 mm (3/8"),  3155 kgf</t>
  </si>
  <si>
    <t xml:space="preserve"> m</t>
  </si>
  <si>
    <t>Conector de ranuras paralelas, aleación de Cu, 3-2/0 : 6-2/0 AWG</t>
  </si>
  <si>
    <t>Cruceta de acero galvanizado, universal, perfil “L” 75 x 75 x 6 x 2400 mm (2 61/64 x 261/64 x 1/4")</t>
  </si>
  <si>
    <t xml:space="preserve">Estribo de aleación Cu- Sn, para derivación </t>
  </si>
  <si>
    <t>Grapa terminal apernada tipo pistola, de aleación de Al 2 - 336,4 (26/7) Conductor ACSR</t>
  </si>
  <si>
    <t>Grapa terminal apernada tipo pistola, de aleación de Al 6 - 3/0 Conductor ACSR</t>
  </si>
  <si>
    <t>Grapa de derivación para línea en caliente de aleación de Al, DE 2 A 2/0</t>
  </si>
  <si>
    <t xml:space="preserve">Guardacabo de acero galvanizado, para cable de acero 9,51mm (3/8") </t>
  </si>
  <si>
    <t>Horquilla anclaje de acero galvanizado, 16 mm (5/8") de diám. x 75 mm (3") de long. (Eslabon "U" para sujeción)</t>
  </si>
  <si>
    <t>Perno de ojo de acero galvanizado, 16 mm (5/8") de diám. x 254 mm (10") de long., con 4 tuercas, 2 arandelas planas y 2 de presión</t>
  </si>
  <si>
    <t>Perno espárrago o de rosca corrida de acero galvanizado, 16 mm (5/8") de diám. X 300 mm (12") de long., con 4 tuercas, 2 arandelas planas y 2 de presión</t>
  </si>
  <si>
    <t>Perno espiga (pin) corto de acero galvanizado, 19 mm (3/4") de diám. x 300 mm (12") de long.</t>
  </si>
  <si>
    <t>Perno espiga (pin) tope de poste simple de acero galvanizado, 19 mm (3/4") de diám. x 450 mm (18") de long., con accesorios de sujeción</t>
  </si>
  <si>
    <t>Perno máquina de acero galvanizado, 16 mm (5/8") de diám. x 51 mm (2") de long., con tuerca, arandela plana y de presión</t>
  </si>
  <si>
    <t>Perno punta de poste de acero galvanizado (tacho), 70 mm (2 3/4") de ancho x 450 mm (18") de long.</t>
  </si>
  <si>
    <t>Perno U de acero galvanizado, 16 mm (5/8") de diám. x 150 mm (6") de ancho dentro de la U, con 2 tuercas, 2 arandelas planas y 2 de presión</t>
  </si>
  <si>
    <t>Pie de amigo de acero galvanizado, perfil "L" de 38x38x6x1800mm</t>
  </si>
  <si>
    <t>Pie de amigo de acero, perfil "L" de 38x38x6x700mm</t>
  </si>
  <si>
    <t>Poste Circular de Plástico reforzado con fibra de vidrio de 12mts x 500 kg.. Menor al 10% de Flexión Gris Texturizado</t>
  </si>
  <si>
    <t>Poste de hormigón Autosoportante  10x2000kg</t>
  </si>
  <si>
    <t xml:space="preserve">Poste de hormigon Autosoportante de 12x2000 kg </t>
  </si>
  <si>
    <t>Poste de hormigón tubular  10x400kg.</t>
  </si>
  <si>
    <t>Poste de hormigon tubular de 12x500 kg.</t>
  </si>
  <si>
    <t>Poste Metálico de 10mts (4mx3"+6mx4") célula 40</t>
  </si>
  <si>
    <t>Poste metálico de 11mts (4mx6"+4mx4"+3mx3") célula 40</t>
  </si>
  <si>
    <t>Poste Metálico de 12mts (2mx3"+4mx4"+6mx6") célula 40</t>
  </si>
  <si>
    <t>Poste metálico de 14mts (4mx8"+4mx6"+4mx4"+2mx3") célula 40</t>
  </si>
  <si>
    <t>Poste metálico de 16mts (6mx8"+6mx6"+4mx4") célula 40</t>
  </si>
  <si>
    <t>Relleno de Hormigón simple f=210Kg/cm(1,50X0,70 X 0,70) ( para poste soportante)</t>
  </si>
  <si>
    <t>Seccionador de Cuchilla, tipo abierto, clase 15 kV, 100 A</t>
  </si>
  <si>
    <t>Tuerca de ojo ovalado de acero galvanizado, para perno de 16 mm (5/8") de diám.</t>
  </si>
  <si>
    <t>VARILLA PREFORMADA DE RETENCION TERMINAL PARA COND ACSR # 2 AWG (DG-4542)</t>
  </si>
  <si>
    <t xml:space="preserve">Retensión preformada para cable de acero galvanizado de 9,35mm (3/8") </t>
  </si>
  <si>
    <t>VARILLA PREFORMADA DE RETENCION TERMINAL PARA COND ACSR # 1/0 AWG (DG-4544)</t>
  </si>
  <si>
    <t xml:space="preserve">Varilla de ancla de acero galvanizada, tuerca y arandela 16x1800 mm (5/8"x71") </t>
  </si>
  <si>
    <t>BAJA TENSION</t>
  </si>
  <si>
    <t>Abrazadera de acero galvanizado, pletina, simple (3 pernos), 38 x 4 x 140 - 160 mm (1 1/2 x 11/64 x 5 1/2 - 6 1/2")</t>
  </si>
  <si>
    <t>Aislador tipo rollo, de porcelana, clase ANSI 53-2, 0,25 kV</t>
  </si>
  <si>
    <t>Bastidor (rack) de acero galvanizado, 1 vía, 38 x 4 mm (1 1/2 x 11/64") con Base</t>
  </si>
  <si>
    <t>Brazo volado de hierro galvanizado de 0,50 x 0,72 metros tipo rectangular</t>
  </si>
  <si>
    <t>Conector dentado estanco de 25 a 95 mm2 (3 - 4/0 AWG) cond. principal y derivado</t>
  </si>
  <si>
    <t>Kit para retencion  (Incluye pinza de retencion y tuerca de ojo)</t>
  </si>
  <si>
    <t>Kit para suspension (Incluye pinza de suspension y mensula de suspension)</t>
  </si>
  <si>
    <t>Precinto plastico anti U de amarre  8X280MM</t>
  </si>
  <si>
    <t xml:space="preserve">Protector de punta de cable, para red Preensamblada, forma cilindrica  </t>
  </si>
  <si>
    <t xml:space="preserve">Tensor mecanico con perno de ojo, perno con grillete y tuerca de seguridad </t>
  </si>
  <si>
    <t>Retención preformada para conductor de Al. No. 2 AWG</t>
  </si>
  <si>
    <t>SUBTOTAL A1</t>
  </si>
  <si>
    <t>A2</t>
  </si>
  <si>
    <t>CONDUCTORES</t>
  </si>
  <si>
    <t>Cable aluminio desnudo  N   2  ACSR</t>
  </si>
  <si>
    <t>Cable aluminio desnudo  N   1/0  ACSR</t>
  </si>
  <si>
    <t>Cable aluminio desnudo  N   3/0  ACSR</t>
  </si>
  <si>
    <t>Cable aluminio desnudo  N   336.4 MCM  ACSR</t>
  </si>
  <si>
    <t>Cable aluminio desnudo  N   2  ASC</t>
  </si>
  <si>
    <t>Cable aluminio desnudo  N   1/0 ASC</t>
  </si>
  <si>
    <t>Cable aluminio desnudo  N   3/0  ASC</t>
  </si>
  <si>
    <t>Conductor Preensamblado 2 x70+Nx50mm2 AI- 600 V XLPE</t>
  </si>
  <si>
    <t>Conductor preensamblado de Al 2 x 50 + 1 x 50 mm2 (Similar a: 2 x 1/0 + 1 x 1/0 AWG)</t>
  </si>
  <si>
    <t>Conductor preensamblado de Al 2 x 35 + 1 x 50 mm2 (Similar a: 2 x 2 + 1 x 1/0 AWG)</t>
  </si>
  <si>
    <t>SUBTOTAL A2</t>
  </si>
  <si>
    <t>A3</t>
  </si>
  <si>
    <t>TRANSFORMADORES</t>
  </si>
  <si>
    <t xml:space="preserve">Abrazadera de acero galvanizado, pletina (3 pernos, 38 x 6 x 160 reforzada para montaje de transformador </t>
  </si>
  <si>
    <t>Conductor de Cu, aislado PVC 600V, Tipo THHN, No. 1/0 AWG, 19 hilos</t>
  </si>
  <si>
    <t>m</t>
  </si>
  <si>
    <t>Conductor de Cu, aislado PVC 600V, Tipo THHN, No. 4/0 AWG, 19 hilos</t>
  </si>
  <si>
    <t>Conductor Cu. #350 MCM AWG. TTU</t>
  </si>
  <si>
    <t>Conductor de Cu,desnudo, No. 6 AWG, 7 hilos</t>
  </si>
  <si>
    <t>Conector dentado estanco, doble cuerpo, de 35 a 150 mm2 (2 AWG - 300 MCM) conductor principal y derivado</t>
  </si>
  <si>
    <t>Estribo de aleación de Cu-Sn, para derivación #2-4/0</t>
  </si>
  <si>
    <t>Suelta exotermica</t>
  </si>
  <si>
    <t>Transformador 15 kVA, 13800 GRdY / 7960 ó 13200 GRdY/7620V-120/240 V</t>
  </si>
  <si>
    <t>Transformador  25 kVA, 13800 GRdY / 7960 ó 13200 GRdY/7620V-120/240 V</t>
  </si>
  <si>
    <t>Transformador  37,5 kVA, 13800 GRdY / 7960 ó 13200 GRdY/7620V-120/240 V</t>
  </si>
  <si>
    <t>Transformador  50 kVA, 13800 GRdY / 7960 ó 13200 GRdY/7620V-120/240 V</t>
  </si>
  <si>
    <t xml:space="preserve">Transformador 75 kVA, 13800 GRdY/7960 ó 13200 GRdY/7620 V-120/240 V </t>
  </si>
  <si>
    <t>Tubo 1/2" conduit  EMT para instalaciones electricas</t>
  </si>
  <si>
    <t>Varilla para puesta a tierra tipo copperweld, 16 mm (5/8") de diám. x 1800 mm (71") de long., de alta camada</t>
  </si>
  <si>
    <t>SUBTOTAL A3</t>
  </si>
  <si>
    <t>A4</t>
  </si>
  <si>
    <t>ALUMBRADO PUBLICO</t>
  </si>
  <si>
    <t>Luminaria con lámpara de alta presión Na de 150W potencia constante, con brazo para montaje en poste, 240/120V, autocontrolada</t>
  </si>
  <si>
    <t>Luminaria con lámpara de alta presión Na de 250W doble nivel de potencia, con brazo para montaje en poste, 240/120V</t>
  </si>
  <si>
    <t>Conector dentado simple, principal 10 a 95 mm2 (6 - 3/0 AWG), deribado a 1,5 - 10 mm2 (16-6AWG)</t>
  </si>
  <si>
    <t>Cable de cobre aislado 3x14 AWG, 600V</t>
  </si>
  <si>
    <t>Precinto plástico de 7x1,8x350 mm</t>
  </si>
  <si>
    <t>SUBTOTAL A4</t>
  </si>
  <si>
    <t>A5</t>
  </si>
  <si>
    <t>ACOMETIDA Y MEDIDORES</t>
  </si>
  <si>
    <t>Cable concéntrico Aislado XLPE 600V  2x16mm2 AI +Nx16mm2 AI</t>
  </si>
  <si>
    <t>Pinza de anclaje, termoplástica, ajustable para acometidas</t>
  </si>
  <si>
    <t xml:space="preserve">Portafusible áereo encapsulado, fusible neozed </t>
  </si>
  <si>
    <t>Cartucho fusible neozed</t>
  </si>
  <si>
    <t xml:space="preserve">Derivador termoplástico de cable concéntrico </t>
  </si>
  <si>
    <t xml:space="preserve">Ménsula termoplástica de retención para cable </t>
  </si>
  <si>
    <t xml:space="preserve">Ménsula termoplástica de retención para fachada </t>
  </si>
  <si>
    <t>Precinto plástico de 7X1,8X350 mm</t>
  </si>
  <si>
    <t>CENTRO DE CARGA E INTERCONEXION A MEDIDORES</t>
  </si>
  <si>
    <t>Tornillo tripa de pato de 2"x 14 y taco F10</t>
  </si>
  <si>
    <t xml:space="preserve">Centro de carga 2P- 8 espacios </t>
  </si>
  <si>
    <t>Disyuntor/Breaker 2x 40amp Caja FGE</t>
  </si>
  <si>
    <t>Disyuntor/Breaker 1x 20amp Caja FGE</t>
  </si>
  <si>
    <t>SOPORTE DE ACOMETIDA</t>
  </si>
  <si>
    <t>Instalacion de tubo poste galvanizado de 2 1/2" de diametro( incluye excavacion y construccion de plinto)</t>
  </si>
  <si>
    <t>Abrazadera de acero galvanizado, pletina, 2 pernos, extensión simple 50x6x70 mm  (2x1/4x2 1/2")</t>
  </si>
  <si>
    <t>Instalacion de pletinas para sujeccion de medidores( incluye kit y abrazaderas)</t>
  </si>
  <si>
    <t>MEDIDORES</t>
  </si>
  <si>
    <t>Medidor Electrónico 240 V.</t>
  </si>
  <si>
    <t>Caja antihurto con vincha para base socket, soporte para breaker 2 Polos servicio trifilar y bornera de cobre para puesta a tierra</t>
  </si>
  <si>
    <t>Interruptor Termomagnético 60A 2P Sobrepuesto</t>
  </si>
  <si>
    <t>Tabla de Laurel  20 x 30 cm para colocar medidor</t>
  </si>
  <si>
    <t>Grapa EMT 1/2"</t>
  </si>
  <si>
    <t>Varilla para puesta a tierra tipo copperweld, 16 mm (5/8") de diám. x 1800 mm (71") de long.</t>
  </si>
  <si>
    <t>Conector de Cu a golpe de martillo para sistemas de puesta a tierra</t>
  </si>
  <si>
    <t>SUBTOTAL A5</t>
  </si>
  <si>
    <t>TOTAL MATERIALES ( A)</t>
  </si>
  <si>
    <t>MANO DE OBRA</t>
  </si>
  <si>
    <t>B1</t>
  </si>
  <si>
    <t>MEDIA Y BAJA  TENSION</t>
  </si>
  <si>
    <t>Excavacion para poste o anclas en terreno normal</t>
  </si>
  <si>
    <t>Excavacion para postes o anclas en terreno duro</t>
  </si>
  <si>
    <t>Excavacion para postes o anclas terreno rocoso</t>
  </si>
  <si>
    <t>Excavacion para postes o anclas terreno especial ( Dinamita )</t>
  </si>
  <si>
    <t>Izado de postes  H.A. DE 9 a 12 M, Con Grua</t>
  </si>
  <si>
    <t>Izado de postes  H.A. DE 14 a 16 M, Con Grua</t>
  </si>
  <si>
    <t>Izado de postes H.A. DE 9 a 12 M( autosoportante), Con Grua</t>
  </si>
  <si>
    <t xml:space="preserve">Movilizacion a sitio - Izado de postes metalico o plastico reforzado con fibra de vidrio de  10 a 12 M, a mano </t>
  </si>
  <si>
    <t xml:space="preserve">Movilizacion a sitio - Izado de postes metalico o plastico reforzado con fibra de vidrio de  16 a 24 M, a mano </t>
  </si>
  <si>
    <t>Carga, Transporte y descarga de postes  H.A. 9 A 12 M</t>
  </si>
  <si>
    <t>Carga, Transporte y descarga de postes  H.A. 14 a 16 M</t>
  </si>
  <si>
    <t>Carga, Transporte y descarga de postes  metalicos , fibra de vidrio</t>
  </si>
  <si>
    <t>Montaje de ancla para tensor</t>
  </si>
  <si>
    <t xml:space="preserve">Instalacion de tensores  OTS , a tierra simple   M.T. (INST. CABLE TENSOR Y ACCESORIOS) </t>
  </si>
  <si>
    <t xml:space="preserve">Instalacion de tensores OFS, farol simple   M.T.  (INST. CABLE TENSOR Y ACCESORIOS) </t>
  </si>
  <si>
    <t xml:space="preserve">Instalacion de tensores OPS, poste a poste simple M.T.  (INST. CABLE TENSOR Y ACCESORIOS) </t>
  </si>
  <si>
    <t xml:space="preserve">Instalacion de tensores  OTS , a tierra simple  B.T.  (INST. CABLE TENSOR Y ACCESORIOS) </t>
  </si>
  <si>
    <t xml:space="preserve">Instalacion de tensores OFS, farol simple  B.T.  (INST. CABLE TENSOR Y ACCESORIOS) </t>
  </si>
  <si>
    <t xml:space="preserve">Instalacion de tensores OPS, poste a poste simple B.T.  (INST. CABLE TENSOR Y ACCESORIOS) </t>
  </si>
  <si>
    <t>Instalación de Seccionamiento y Protección para una fase con seccionador fusible unipolar tipo abierto.</t>
  </si>
  <si>
    <t>Instalación de Seccionamiento y Protección para dos fases con seccionador fusible unipolar tipo abierto.</t>
  </si>
  <si>
    <t>Instalación de Seccionamiento y Protección para tres fases con seccionador fusible unipolar tipo abierto.</t>
  </si>
  <si>
    <t>Instalación de Estructura monofasica centrada pasante o tangente ( 1CP)</t>
  </si>
  <si>
    <t>Instalación de Estructura monofásica en volada pasante o tangente (1VP)</t>
  </si>
  <si>
    <t>Instalación de Estructura monofásica centrada retención o terminal (1CR)</t>
  </si>
  <si>
    <t>Instalación de Estructura monofásica en volada retención o terminal (1VR)</t>
  </si>
  <si>
    <t>Instalación de Estructura monofásica centrada doble retención o doble terminal (1CD)</t>
  </si>
  <si>
    <t>Instalación de Estructura monofasica bandera doble retención o doble terminal (1BD)</t>
  </si>
  <si>
    <t>Instalación de Estructura bifasica centrada retención o terminal (2CR)</t>
  </si>
  <si>
    <t>Instalación de Estructura bifásica centrada pasante o tangente (2CP)</t>
  </si>
  <si>
    <t>Instalación de Estructura bifásica en volado pasante o tangente (2VP)</t>
  </si>
  <si>
    <t>Instalación de Estructura bifásica en volada retención o terminal (2VR)</t>
  </si>
  <si>
    <t>Instalación de Estructura bifásica centrada doble retención o doble terminal (2CD)</t>
  </si>
  <si>
    <t>Instalación de Estructura trifásica semicentrada retención o terminal (3SR)</t>
  </si>
  <si>
    <t>Instalación de Estructura trifásica semicentrada pasante o tangente (3SP)</t>
  </si>
  <si>
    <t>Instalación de Estructura trifásica en volada retención o terminal (3VR)</t>
  </si>
  <si>
    <t>Instalación de Estructura Trifásica en volada pasante o tangente ( 3VP)</t>
  </si>
  <si>
    <t>Instalación de Estructura trifásica centrada doble retención o doble terminal (3CD)</t>
  </si>
  <si>
    <t>Instalación de Estructura Trifasica semicentrada doble retención o doble terminal (3SD)</t>
  </si>
  <si>
    <t>Instalación de Estructura Trifásica semicentrada pasante o tangente para conductor # 336,4 MCM (3SP)</t>
  </si>
  <si>
    <t>Instalación de Estructura Trifásica en volada pasante o tangente para conductor # 336,4 MCM (3VP)</t>
  </si>
  <si>
    <t>Instalación de Estructura 1 vía vertical pasante o tangente ( 1EP)</t>
  </si>
  <si>
    <t>Instalación de Estructura 1 vía vertical retención o terminal (1ER)</t>
  </si>
  <si>
    <t>Instalación de Estructura 1 vía vertical doble retención o doble terminal (1ED)</t>
  </si>
  <si>
    <t>Instalación de Estructura una vía Preensamblado pasante o tangente con tres conductores (1PP3)</t>
  </si>
  <si>
    <t>Instalación de Estructura una vía Preensamblado retención o terminal con tres conductores ( 1PR3)</t>
  </si>
  <si>
    <t>Instalación de Estructura una vía Preensamblado doble retención o doble terminal con tres conductores (1PD3)</t>
  </si>
  <si>
    <t>Instalación de Estructura una vía Preensamblado pasante o tangente con tres conductores en volado (1PV3)</t>
  </si>
  <si>
    <t>Instalación de Estructura una vía Preensamblado retención o terminal con tres conductores en volado ( 1RV3)</t>
  </si>
  <si>
    <t>Instalación de Puente preensamblado</t>
  </si>
  <si>
    <t>Instalación de Puente primario Monofásico</t>
  </si>
  <si>
    <t>Instalación de Puente primario bifásico</t>
  </si>
  <si>
    <t>Instalación de Puente primario Trifasico</t>
  </si>
  <si>
    <t>Instalación de Puente Neutro de Media Tensión</t>
  </si>
  <si>
    <t>Desbroce de arboles</t>
  </si>
  <si>
    <t>km</t>
  </si>
  <si>
    <t>Aplomar postes</t>
  </si>
  <si>
    <t>Identificación de postes</t>
  </si>
  <si>
    <t>Retiro y Transportación  de poste de hormigón y metálicos</t>
  </si>
  <si>
    <t>Retiro y Transportación  de poste de hormigón y metálicos de los moradores</t>
  </si>
  <si>
    <t>Retiro de postes de madera</t>
  </si>
  <si>
    <t>Retiro de postes de madera de los moradores</t>
  </si>
  <si>
    <t>Retiro de cañas</t>
  </si>
  <si>
    <t>Retiro de caja de distribución</t>
  </si>
  <si>
    <t>Retiro de caja fusibles</t>
  </si>
  <si>
    <t>Retiro de caja porta fusibles de moradores</t>
  </si>
  <si>
    <t>Retiro de tensor aéreo poste a poste de Bajo y Medio Voltaje</t>
  </si>
  <si>
    <t>Retiro de Tensor Farol de Bajo y Medio Voltaje</t>
  </si>
  <si>
    <t>Retiro de tensor a tierra en Bajo y Medio Voltaje</t>
  </si>
  <si>
    <t>Retiro de Tensor de empuje metálico o madera de Bajo y Medio Voltaje</t>
  </si>
  <si>
    <t>Retiro de Estructura Monofásica Centrada Pasante o Tangente, retención o terminal</t>
  </si>
  <si>
    <t>Retiro Estructura Bifasico-Centrada- pasante o tangente, retención o terminal</t>
  </si>
  <si>
    <t xml:space="preserve">Retiro de Estructura Trifasica centrada pasante o tangente, retención o terminal </t>
  </si>
  <si>
    <t>Retiro de brazo volado metálico</t>
  </si>
  <si>
    <t>Retiro de estructura 1 via vertical Pasante</t>
  </si>
  <si>
    <t>Retiro de estructura 1 via vertical Retención</t>
  </si>
  <si>
    <t>Retiro de estructura 1 via vertical doble Retención</t>
  </si>
  <si>
    <t>Retiro  Estructura 3 vías Vertical retención o terminal</t>
  </si>
  <si>
    <t>Retiro  Estructura 3 vías Vertical pasante o tangente</t>
  </si>
  <si>
    <t>Retiro Estructura 3 vías-vertical-Doble retención o Doble Terminal</t>
  </si>
  <si>
    <t>SUBTOTAL B1</t>
  </si>
  <si>
    <t>B2</t>
  </si>
  <si>
    <t>Tendido , regulado y amarre de conductor   # 2 AWG.</t>
  </si>
  <si>
    <t>Tendido , regulado y amarre de conductorR  # 1/0 AWG.</t>
  </si>
  <si>
    <t>Tendido , regulado y amarre de conductorR  # 3/0 AWG.</t>
  </si>
  <si>
    <t>Tendido , regulado y amarre de conductor  # 336.4MCM AWG.</t>
  </si>
  <si>
    <t>Tendido , regulado y amarre de conductoro #   2  ASC</t>
  </si>
  <si>
    <t>Tendido , regulado y amarre de conductor #   1/0  ASC</t>
  </si>
  <si>
    <t>Tendido , regulado y amarre de conductor #  3/0   ASC</t>
  </si>
  <si>
    <t>Corrida de Cable Preensamblado 2 x70+Nx50mm2 AI- 600 V XLPE</t>
  </si>
  <si>
    <t>Corrida de Cable Preensamblado 2 x50+Nx50mm2 AI- 600 V XLPE</t>
  </si>
  <si>
    <t>Corrida de Cable Preensamblado 2 x35+Nx35mm2 AI- 600 V XLPE</t>
  </si>
  <si>
    <t>Retiro de conductor antihurto SEU 2x2 Al. + Nx4 Al. (serie 8000) XLPE 90º C</t>
  </si>
  <si>
    <t>Retiro de conductor antihurto SEU 2x1/0 Al. + Nx2 Al. (serie 8000) XLPE 90º C</t>
  </si>
  <si>
    <t>Retiro de cable tensor porta acometida acero galvanizado 1/4" 0,195 Kg/m</t>
  </si>
  <si>
    <t>Retiro de Conductor Cu. 2#250MCM AWG. TTU + N#4/0 AWG. TTU</t>
  </si>
  <si>
    <t>Retiro de conductor aéreo #  2 , 1/0  ACSR</t>
  </si>
  <si>
    <t>Retiro de conductor aéreo #   2, 1/0  ASC</t>
  </si>
  <si>
    <t>Desmontaje de conductores de los moradores</t>
  </si>
  <si>
    <t>SUBTOTAL B2</t>
  </si>
  <si>
    <t>B3</t>
  </si>
  <si>
    <t>Ins. de transformador monofasico,sec. Bajante , y puesta a tierra ( Hasta  25 KVA)</t>
  </si>
  <si>
    <t>Ins. de transformador monofasico,sec. Bajante , y puesta a tierra ( DE 37,5 HASTA 75 KVA)</t>
  </si>
  <si>
    <t>Conexión de transformador a la red de media tension</t>
  </si>
  <si>
    <t>Reubicación de Transformador</t>
  </si>
  <si>
    <t>Retiro y Transportación de Transformador de la Empresa ( Hasta 25 KVA)</t>
  </si>
  <si>
    <t xml:space="preserve">Retiro y Transportación de Transformador de la Empresa ( de 37.5 HASTA 75 KVA) </t>
  </si>
  <si>
    <t xml:space="preserve">Desconexión y bajada de Transformador de los moradores </t>
  </si>
  <si>
    <t>SUBTOTAL B3</t>
  </si>
  <si>
    <t>B4</t>
  </si>
  <si>
    <t>Retiro de luminaria de la empresa, de los moradores</t>
  </si>
  <si>
    <t>Reubicación de luminaria (incl. Materiales de conexión)</t>
  </si>
  <si>
    <t>Conexión de Luminaria a secundario nuevo</t>
  </si>
  <si>
    <t>Instalación de Luminaria vapor de sodio 150w 240V</t>
  </si>
  <si>
    <t>Instalación de Luminaria vapor de sodio 250w 240V</t>
  </si>
  <si>
    <t>SUBTOTAL B4</t>
  </si>
  <si>
    <t>B5</t>
  </si>
  <si>
    <t>Instalación de Acometida a 240V (Al)</t>
  </si>
  <si>
    <t>Instalacion de centro de carga e interconexion a medidores</t>
  </si>
  <si>
    <t>Retiro de acometida de la Empresa</t>
  </si>
  <si>
    <t>Retiro de acometida clandestina</t>
  </si>
  <si>
    <t>Instalacion sistema de medicion ( Caja + medidor + breaker de proteccion + acometida)</t>
  </si>
  <si>
    <t>Instalacion puesta a tierra sistema de medicion</t>
  </si>
  <si>
    <t>Retiro de medidor</t>
  </si>
  <si>
    <t>Relocalización de Medidor de control</t>
  </si>
  <si>
    <t>Cambio de medidor de 240 V. existente en caja antihurto</t>
  </si>
  <si>
    <t>SUBTOTAL B5</t>
  </si>
  <si>
    <t>TOTAL MANO DE OBRA ( B)</t>
  </si>
  <si>
    <t>D</t>
  </si>
  <si>
    <t>SUBTOTAL MATERIAL Y M.O. ( A+B )</t>
  </si>
  <si>
    <t>F</t>
  </si>
  <si>
    <t>SUBTOTAL PROYECTO ( D )</t>
  </si>
  <si>
    <t>G</t>
  </si>
  <si>
    <t>Fiscalización 5%</t>
  </si>
  <si>
    <t>Administracion 0%</t>
  </si>
  <si>
    <t>H</t>
  </si>
  <si>
    <t>IVA ( 12% de Subtotal D+G )</t>
  </si>
  <si>
    <t>I</t>
  </si>
  <si>
    <t>TOTAL PROYECTO ( F+G+H)</t>
  </si>
  <si>
    <t>USD</t>
  </si>
  <si>
    <t>DISEÑADO POR</t>
  </si>
  <si>
    <t>REVISADO POR</t>
  </si>
  <si>
    <t xml:space="preserve">ACTUALIZADO POR </t>
  </si>
  <si>
    <t xml:space="preserve">VO. BO. </t>
  </si>
  <si>
    <t>FECHA</t>
  </si>
  <si>
    <t xml:space="preserve"> F. GORDILLO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</si>
</sst>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quot;$&quot;* #,##0.00_);_(&quot;$&quot;* \(#,##0.00\);_(&quot;$&quot;* &quot;-&quot;??_);_(@_)"/>
    <numFmt numFmtId="165" formatCode="#,##0.000"/>
    <numFmt numFmtId="166" formatCode="_(&quot;$&quot;* #,##0.0000_);_(&quot;$&quot;* \(#,##0.0000\);_(&quot;$&quot;* &quot;-&quot;??_);_(@_)"/>
    <numFmt numFmtId="167" formatCode="_(&quot;$&quot;\ * #,##0.00_);_(&quot;$&quot;\ * \(#,##0.00\);_(&quot;$&quot;\ * &quot;-&quot;??_);_(@_)"/>
    <numFmt numFmtId="168" formatCode="mm/dd/yy;@"/>
  </numFmts>
  <fonts count="29" x14ac:knownFonts="1">
    <font>
      <sz val="11"/>
      <color theme="1"/>
      <name val="Calibri"/>
      <family val="2"/>
      <scheme val="minor"/>
    </font>
    <font>
      <sz val="11"/>
      <color theme="1"/>
      <name val="Calibri"/>
      <family val="2"/>
      <scheme val="minor"/>
    </font>
    <font>
      <b/>
      <sz val="11"/>
      <color indexed="12"/>
      <name val="Calibri"/>
      <family val="2"/>
      <scheme val="minor"/>
    </font>
    <font>
      <b/>
      <sz val="12"/>
      <color indexed="12"/>
      <name val="Calibri"/>
      <family val="2"/>
      <scheme val="minor"/>
    </font>
    <font>
      <b/>
      <sz val="10"/>
      <name val="Calibri"/>
      <family val="2"/>
      <scheme val="minor"/>
    </font>
    <font>
      <sz val="9"/>
      <name val="Calibri"/>
      <family val="2"/>
      <scheme val="minor"/>
    </font>
    <font>
      <b/>
      <sz val="8"/>
      <name val="MS Sans Serif"/>
      <family val="2"/>
    </font>
    <font>
      <sz val="10"/>
      <name val="Calibri"/>
      <family val="2"/>
      <scheme val="minor"/>
    </font>
    <font>
      <sz val="11"/>
      <color indexed="12"/>
      <name val="Calibri"/>
      <family val="2"/>
      <scheme val="minor"/>
    </font>
    <font>
      <sz val="10"/>
      <color indexed="12"/>
      <name val="Calibri"/>
      <family val="2"/>
      <scheme val="minor"/>
    </font>
    <font>
      <b/>
      <sz val="10"/>
      <name val="Arial"/>
      <family val="2"/>
    </font>
    <font>
      <b/>
      <sz val="10"/>
      <color indexed="12"/>
      <name val="Calibri"/>
      <family val="2"/>
      <scheme val="minor"/>
    </font>
    <font>
      <sz val="12"/>
      <color indexed="12"/>
      <name val="Calibri"/>
      <family val="2"/>
      <scheme val="minor"/>
    </font>
    <font>
      <b/>
      <sz val="10"/>
      <color indexed="10"/>
      <name val="Calibri"/>
      <family val="2"/>
      <scheme val="minor"/>
    </font>
    <font>
      <b/>
      <sz val="8"/>
      <name val="Times New Roman"/>
      <family val="1"/>
    </font>
    <font>
      <sz val="10"/>
      <name val="Times New Roman"/>
      <family val="1"/>
    </font>
    <font>
      <sz val="8"/>
      <name val="Arial"/>
      <family val="2"/>
    </font>
    <font>
      <b/>
      <sz val="8"/>
      <name val="Calibri"/>
      <family val="2"/>
      <scheme val="minor"/>
    </font>
    <font>
      <sz val="10"/>
      <name val="Arial"/>
      <family val="2"/>
    </font>
    <font>
      <sz val="8"/>
      <name val="Calibri"/>
      <family val="2"/>
      <scheme val="minor"/>
    </font>
    <font>
      <sz val="8"/>
      <color theme="1"/>
      <name val="Calibri"/>
      <family val="2"/>
      <scheme val="minor"/>
    </font>
    <font>
      <sz val="8"/>
      <name val="MS Sans Serif"/>
      <family val="2"/>
    </font>
    <font>
      <b/>
      <sz val="10"/>
      <color theme="0"/>
      <name val="Calibri"/>
      <family val="2"/>
      <scheme val="minor"/>
    </font>
    <font>
      <b/>
      <sz val="10"/>
      <name val="Times New Roman"/>
      <family val="1"/>
    </font>
    <font>
      <b/>
      <sz val="6"/>
      <color indexed="8"/>
      <name val="Calibri"/>
      <family val="2"/>
    </font>
    <font>
      <sz val="9"/>
      <color indexed="8"/>
      <name val="Tahoma"/>
      <family val="2"/>
    </font>
    <font>
      <b/>
      <sz val="9"/>
      <color indexed="81"/>
      <name val="Tahoma"/>
      <family val="2"/>
    </font>
    <font>
      <sz val="9"/>
      <color indexed="81"/>
      <name val="Tahoma"/>
      <family val="2"/>
    </font>
    <font>
      <sz val="6"/>
      <color indexed="81"/>
      <name val="Calibri"/>
      <family val="2"/>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tint="-0.249977111117893"/>
        <bgColor indexed="26"/>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C000"/>
        <bgColor indexed="64"/>
      </patternFill>
    </fill>
    <fill>
      <patternFill patternType="solid">
        <fgColor rgb="FFFFC000"/>
        <bgColor indexed="26"/>
      </patternFill>
    </fill>
  </fills>
  <borders count="6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8"/>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8"/>
      </right>
      <top style="medium">
        <color indexed="8"/>
      </top>
      <bottom style="medium">
        <color indexed="64"/>
      </bottom>
      <diagonal/>
    </border>
    <border>
      <left style="thin">
        <color indexed="8"/>
      </left>
      <right style="medium">
        <color indexed="64"/>
      </right>
      <top style="hair">
        <color indexed="8"/>
      </top>
      <bottom style="medium">
        <color indexed="64"/>
      </bottom>
      <diagonal/>
    </border>
    <border>
      <left/>
      <right/>
      <top style="medium">
        <color indexed="8"/>
      </top>
      <bottom/>
      <diagonal/>
    </border>
    <border>
      <left style="thin">
        <color indexed="8"/>
      </left>
      <right/>
      <top style="hair">
        <color indexed="64"/>
      </top>
      <bottom style="medium">
        <color indexed="64"/>
      </bottom>
      <diagonal/>
    </border>
    <border>
      <left/>
      <right style="thin">
        <color indexed="8"/>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s>
  <cellStyleXfs count="6">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7" fontId="18" fillId="0" borderId="0" applyFont="0" applyFill="0" applyBorder="0" applyAlignment="0" applyProtection="0"/>
  </cellStyleXfs>
  <cellXfs count="204">
    <xf numFmtId="0" fontId="0" fillId="0" borderId="0" xfId="0"/>
    <xf numFmtId="0" fontId="0" fillId="2" borderId="0" xfId="0" applyFill="1"/>
    <xf numFmtId="0" fontId="2" fillId="3" borderId="0"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6" fillId="3" borderId="0" xfId="0" applyFont="1" applyFill="1"/>
    <xf numFmtId="0" fontId="2" fillId="3" borderId="0" xfId="0" applyFont="1" applyFill="1" applyAlignment="1">
      <alignment vertical="center"/>
    </xf>
    <xf numFmtId="0" fontId="3" fillId="3" borderId="0" xfId="0" applyFont="1" applyFill="1" applyAlignment="1">
      <alignment vertical="center"/>
    </xf>
    <xf numFmtId="0" fontId="7" fillId="2" borderId="0" xfId="0" applyFont="1" applyFill="1" applyAlignment="1">
      <alignment vertical="center"/>
    </xf>
    <xf numFmtId="0" fontId="0" fillId="3" borderId="0" xfId="0" applyFill="1"/>
    <xf numFmtId="0" fontId="8" fillId="3"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vertical="center"/>
    </xf>
    <xf numFmtId="49" fontId="3" fillId="3" borderId="0" xfId="0" applyNumberFormat="1" applyFont="1" applyFill="1" applyAlignment="1">
      <alignment vertical="center"/>
    </xf>
    <xf numFmtId="49" fontId="11" fillId="3" borderId="0" xfId="0" applyNumberFormat="1" applyFont="1" applyFill="1" applyAlignment="1">
      <alignment vertical="center"/>
    </xf>
    <xf numFmtId="0" fontId="11" fillId="3" borderId="0" xfId="0" applyFont="1" applyFill="1" applyAlignment="1">
      <alignment vertical="center"/>
    </xf>
    <xf numFmtId="0" fontId="4" fillId="2" borderId="0" xfId="0" applyFont="1" applyFill="1" applyBorder="1" applyAlignment="1">
      <alignment vertical="center"/>
    </xf>
    <xf numFmtId="0" fontId="12" fillId="3" borderId="0" xfId="0" applyFont="1" applyFill="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vertical="center"/>
    </xf>
    <xf numFmtId="0" fontId="11" fillId="3" borderId="0" xfId="0" applyFont="1" applyFill="1" applyBorder="1" applyAlignment="1">
      <alignment vertical="center"/>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2" borderId="0" xfId="0" applyFill="1" applyBorder="1"/>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4" fillId="3" borderId="0" xfId="0" applyFont="1" applyFill="1" applyBorder="1"/>
    <xf numFmtId="0" fontId="16" fillId="2" borderId="0" xfId="0" applyFont="1" applyFill="1" applyAlignment="1">
      <alignment horizontal="right"/>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9" fillId="0" borderId="11" xfId="2" applyFont="1" applyFill="1" applyBorder="1" applyAlignment="1">
      <alignment horizontal="left" vertical="center"/>
    </xf>
    <xf numFmtId="0" fontId="7" fillId="3" borderId="12" xfId="0" applyFont="1" applyFill="1" applyBorder="1" applyAlignment="1">
      <alignment vertical="center"/>
    </xf>
    <xf numFmtId="0" fontId="7" fillId="2" borderId="13" xfId="0" applyFont="1" applyFill="1" applyBorder="1" applyAlignment="1">
      <alignment vertical="center"/>
    </xf>
    <xf numFmtId="0" fontId="19" fillId="0" borderId="14" xfId="2" applyFont="1" applyFill="1" applyBorder="1" applyAlignment="1">
      <alignment horizontal="center" vertical="center"/>
    </xf>
    <xf numFmtId="1" fontId="19" fillId="3" borderId="14" xfId="0" applyNumberFormat="1" applyFont="1" applyFill="1" applyBorder="1" applyAlignment="1">
      <alignment horizontal="center" vertical="center"/>
    </xf>
    <xf numFmtId="164" fontId="19" fillId="3" borderId="15" xfId="3" applyNumberFormat="1" applyFont="1" applyFill="1" applyBorder="1" applyAlignment="1">
      <alignment vertical="center"/>
    </xf>
    <xf numFmtId="164" fontId="19" fillId="3" borderId="16" xfId="3" applyNumberFormat="1" applyFont="1" applyFill="1" applyBorder="1" applyAlignment="1">
      <alignment vertical="center"/>
    </xf>
    <xf numFmtId="164" fontId="19" fillId="3" borderId="0" xfId="3" applyNumberFormat="1" applyFont="1" applyFill="1" applyBorder="1" applyAlignment="1">
      <alignment vertical="center"/>
    </xf>
    <xf numFmtId="0" fontId="19" fillId="0" borderId="17" xfId="2" applyFont="1" applyFill="1" applyBorder="1" applyAlignment="1">
      <alignment horizontal="left" vertical="center"/>
    </xf>
    <xf numFmtId="0" fontId="7" fillId="3" borderId="18" xfId="0" applyFont="1" applyFill="1" applyBorder="1" applyAlignment="1">
      <alignment vertical="center"/>
    </xf>
    <xf numFmtId="0" fontId="7" fillId="2" borderId="19" xfId="0" applyFont="1" applyFill="1" applyBorder="1" applyAlignment="1">
      <alignment vertical="center"/>
    </xf>
    <xf numFmtId="0" fontId="19" fillId="0" borderId="20" xfId="2" applyFont="1" applyFill="1" applyBorder="1" applyAlignment="1">
      <alignment horizontal="center" vertical="center"/>
    </xf>
    <xf numFmtId="1" fontId="19" fillId="3" borderId="20" xfId="0" applyNumberFormat="1" applyFont="1" applyFill="1" applyBorder="1" applyAlignment="1">
      <alignment horizontal="center" vertical="center"/>
    </xf>
    <xf numFmtId="164" fontId="19" fillId="3" borderId="21" xfId="3" applyNumberFormat="1" applyFont="1" applyFill="1" applyBorder="1" applyAlignment="1">
      <alignment vertical="center"/>
    </xf>
    <xf numFmtId="0" fontId="19" fillId="0" borderId="17" xfId="4" applyFont="1" applyFill="1" applyBorder="1" applyAlignment="1">
      <alignment horizontal="left" vertical="center"/>
    </xf>
    <xf numFmtId="3" fontId="19" fillId="3" borderId="20" xfId="0" applyNumberFormat="1" applyFont="1" applyFill="1" applyBorder="1" applyAlignment="1">
      <alignment horizontal="center" vertical="center"/>
    </xf>
    <xf numFmtId="0" fontId="19" fillId="0" borderId="22" xfId="2" applyFont="1" applyFill="1" applyBorder="1" applyAlignment="1">
      <alignment horizontal="left" vertical="center"/>
    </xf>
    <xf numFmtId="0" fontId="7" fillId="3" borderId="23" xfId="0" applyFont="1" applyFill="1" applyBorder="1" applyAlignment="1">
      <alignment vertical="center"/>
    </xf>
    <xf numFmtId="0" fontId="7" fillId="2" borderId="24" xfId="0" applyFont="1" applyFill="1" applyBorder="1" applyAlignment="1">
      <alignment vertical="center"/>
    </xf>
    <xf numFmtId="0" fontId="19" fillId="0" borderId="25" xfId="2" applyFont="1" applyFill="1" applyBorder="1" applyAlignment="1">
      <alignment horizontal="center" vertical="center"/>
    </xf>
    <xf numFmtId="3" fontId="19" fillId="3" borderId="25" xfId="0" applyNumberFormat="1" applyFont="1" applyFill="1" applyBorder="1" applyAlignment="1">
      <alignment horizontal="center" vertical="center"/>
    </xf>
    <xf numFmtId="164" fontId="19" fillId="3" borderId="26" xfId="3" applyNumberFormat="1" applyFont="1" applyFill="1" applyBorder="1" applyAlignment="1">
      <alignment vertical="center"/>
    </xf>
    <xf numFmtId="0" fontId="17" fillId="0" borderId="27" xfId="2" applyFont="1" applyFill="1" applyBorder="1" applyAlignment="1">
      <alignment horizontal="left" vertical="center"/>
    </xf>
    <xf numFmtId="0" fontId="7" fillId="3" borderId="28" xfId="0" applyFont="1" applyFill="1" applyBorder="1" applyAlignment="1">
      <alignment vertical="center"/>
    </xf>
    <xf numFmtId="0" fontId="7" fillId="2" borderId="28" xfId="0" applyFont="1" applyFill="1" applyBorder="1" applyAlignment="1">
      <alignment vertical="center"/>
    </xf>
    <xf numFmtId="0" fontId="19" fillId="0" borderId="28" xfId="2" applyFont="1" applyFill="1" applyBorder="1" applyAlignment="1">
      <alignment horizontal="center" vertical="center"/>
    </xf>
    <xf numFmtId="3" fontId="7" fillId="3" borderId="28" xfId="0" applyNumberFormat="1" applyFont="1" applyFill="1" applyBorder="1" applyAlignment="1">
      <alignment horizontal="center" vertical="center"/>
    </xf>
    <xf numFmtId="2" fontId="20" fillId="0" borderId="28" xfId="0" applyNumberFormat="1" applyFont="1" applyFill="1" applyBorder="1"/>
    <xf numFmtId="164" fontId="7" fillId="3" borderId="29" xfId="3" applyNumberFormat="1" applyFont="1" applyFill="1" applyBorder="1" applyAlignment="1">
      <alignment vertical="center"/>
    </xf>
    <xf numFmtId="0" fontId="19" fillId="0" borderId="30" xfId="2" applyFont="1" applyFill="1" applyBorder="1" applyAlignment="1">
      <alignment horizontal="left" vertical="center"/>
    </xf>
    <xf numFmtId="0" fontId="7" fillId="3" borderId="31" xfId="0" applyFont="1" applyFill="1" applyBorder="1" applyAlignment="1">
      <alignment vertical="center"/>
    </xf>
    <xf numFmtId="0" fontId="7" fillId="2" borderId="32" xfId="0" applyFont="1" applyFill="1" applyBorder="1" applyAlignment="1">
      <alignment vertical="center"/>
    </xf>
    <xf numFmtId="0" fontId="19" fillId="0" borderId="33" xfId="2" applyFont="1" applyFill="1" applyBorder="1" applyAlignment="1">
      <alignment horizontal="center" vertical="center"/>
    </xf>
    <xf numFmtId="3" fontId="19" fillId="3" borderId="33" xfId="0" applyNumberFormat="1" applyFont="1" applyFill="1" applyBorder="1" applyAlignment="1">
      <alignment horizontal="center" vertical="center"/>
    </xf>
    <xf numFmtId="1" fontId="19" fillId="3" borderId="25" xfId="0" applyNumberFormat="1" applyFont="1" applyFill="1" applyBorder="1" applyAlignment="1">
      <alignment horizontal="center" vertical="center"/>
    </xf>
    <xf numFmtId="0" fontId="7" fillId="3" borderId="1" xfId="0" applyFont="1" applyFill="1" applyBorder="1" applyAlignment="1">
      <alignment vertical="center"/>
    </xf>
    <xf numFmtId="0" fontId="7" fillId="2" borderId="7" xfId="0" applyFont="1" applyFill="1" applyBorder="1" applyAlignment="1">
      <alignment vertical="center"/>
    </xf>
    <xf numFmtId="0" fontId="4" fillId="3" borderId="7" xfId="0" applyFont="1" applyFill="1" applyBorder="1" applyAlignment="1">
      <alignment vertical="center"/>
    </xf>
    <xf numFmtId="164" fontId="19" fillId="3" borderId="6" xfId="3" applyNumberFormat="1" applyFont="1" applyFill="1" applyBorder="1" applyAlignment="1">
      <alignment vertical="center"/>
    </xf>
    <xf numFmtId="0" fontId="4" fillId="2" borderId="36" xfId="0" applyFont="1" applyFill="1" applyBorder="1" applyAlignment="1">
      <alignment horizontal="center" vertical="center"/>
    </xf>
    <xf numFmtId="0" fontId="6" fillId="3" borderId="0" xfId="0" applyFont="1" applyFill="1" applyBorder="1"/>
    <xf numFmtId="0" fontId="19" fillId="0" borderId="39" xfId="2" applyFont="1" applyFill="1" applyBorder="1" applyAlignment="1">
      <alignment horizontal="left" vertical="center"/>
    </xf>
    <xf numFmtId="0" fontId="7" fillId="3" borderId="40" xfId="0" applyFont="1" applyFill="1" applyBorder="1" applyAlignment="1">
      <alignment vertical="center"/>
    </xf>
    <xf numFmtId="0" fontId="7" fillId="2" borderId="41" xfId="0" applyFont="1" applyFill="1" applyBorder="1" applyAlignment="1">
      <alignment vertical="center"/>
    </xf>
    <xf numFmtId="0" fontId="19" fillId="0" borderId="42" xfId="2" applyFont="1" applyFill="1" applyBorder="1" applyAlignment="1">
      <alignment horizontal="center" vertical="center"/>
    </xf>
    <xf numFmtId="3" fontId="19" fillId="3" borderId="42" xfId="0" applyNumberFormat="1" applyFont="1" applyFill="1" applyBorder="1" applyAlignment="1">
      <alignment horizontal="center" vertical="center"/>
    </xf>
    <xf numFmtId="164" fontId="19" fillId="3" borderId="43" xfId="3" applyNumberFormat="1" applyFont="1" applyFill="1" applyBorder="1" applyAlignment="1">
      <alignment vertical="center"/>
    </xf>
    <xf numFmtId="0" fontId="19" fillId="0" borderId="44" xfId="2" applyFont="1" applyFill="1" applyBorder="1" applyAlignment="1">
      <alignment horizontal="left" vertical="center"/>
    </xf>
    <xf numFmtId="0" fontId="7" fillId="3" borderId="45" xfId="0" applyFont="1" applyFill="1" applyBorder="1" applyAlignment="1">
      <alignment vertical="center"/>
    </xf>
    <xf numFmtId="0" fontId="7" fillId="2" borderId="46" xfId="0" applyFont="1" applyFill="1" applyBorder="1" applyAlignment="1">
      <alignment vertical="center"/>
    </xf>
    <xf numFmtId="0" fontId="19" fillId="0" borderId="47" xfId="2" applyFont="1" applyFill="1" applyBorder="1" applyAlignment="1">
      <alignment horizontal="center" vertical="center"/>
    </xf>
    <xf numFmtId="3" fontId="19" fillId="3" borderId="47" xfId="0" applyNumberFormat="1" applyFont="1" applyFill="1" applyBorder="1" applyAlignment="1">
      <alignment horizontal="center" vertical="center"/>
    </xf>
    <xf numFmtId="164" fontId="19" fillId="3" borderId="48" xfId="3" applyNumberFormat="1" applyFont="1" applyFill="1" applyBorder="1" applyAlignment="1">
      <alignment vertical="center"/>
    </xf>
    <xf numFmtId="0" fontId="19" fillId="0" borderId="49" xfId="2" applyFont="1" applyFill="1" applyBorder="1" applyAlignment="1">
      <alignment horizontal="left" vertical="center"/>
    </xf>
    <xf numFmtId="0" fontId="7" fillId="3" borderId="50" xfId="0" applyFont="1" applyFill="1" applyBorder="1" applyAlignment="1">
      <alignment vertical="center"/>
    </xf>
    <xf numFmtId="0" fontId="7" fillId="2" borderId="51" xfId="0" applyFont="1" applyFill="1" applyBorder="1" applyAlignment="1">
      <alignment vertical="center"/>
    </xf>
    <xf numFmtId="3" fontId="19" fillId="3" borderId="52" xfId="0" applyNumberFormat="1" applyFont="1" applyFill="1" applyBorder="1" applyAlignment="1">
      <alignment horizontal="center" vertical="center"/>
    </xf>
    <xf numFmtId="164" fontId="19" fillId="3" borderId="53" xfId="3" applyNumberFormat="1" applyFont="1" applyFill="1" applyBorder="1" applyAlignment="1">
      <alignment vertical="center"/>
    </xf>
    <xf numFmtId="3" fontId="19" fillId="3" borderId="54" xfId="0" applyNumberFormat="1" applyFont="1" applyFill="1" applyBorder="1" applyAlignment="1">
      <alignment horizontal="center" vertical="center"/>
    </xf>
    <xf numFmtId="164" fontId="19" fillId="3" borderId="55" xfId="3" applyNumberFormat="1" applyFont="1" applyFill="1" applyBorder="1" applyAlignment="1">
      <alignment vertical="center"/>
    </xf>
    <xf numFmtId="3" fontId="19" fillId="3" borderId="56" xfId="0" applyNumberFormat="1" applyFont="1" applyFill="1" applyBorder="1" applyAlignment="1">
      <alignment horizontal="center" vertical="center"/>
    </xf>
    <xf numFmtId="164" fontId="19" fillId="3" borderId="57" xfId="3" applyNumberFormat="1" applyFont="1" applyFill="1" applyBorder="1" applyAlignment="1">
      <alignment vertical="center"/>
    </xf>
    <xf numFmtId="0" fontId="19" fillId="2" borderId="17" xfId="4" applyFont="1" applyFill="1" applyBorder="1" applyAlignment="1">
      <alignment horizontal="left" vertical="center"/>
    </xf>
    <xf numFmtId="0" fontId="19" fillId="2" borderId="20" xfId="4" applyFont="1" applyFill="1" applyBorder="1" applyAlignment="1">
      <alignment horizontal="center" vertical="center"/>
    </xf>
    <xf numFmtId="164" fontId="19" fillId="3" borderId="20" xfId="3" applyNumberFormat="1" applyFont="1" applyFill="1" applyBorder="1" applyAlignment="1">
      <alignment vertical="center"/>
    </xf>
    <xf numFmtId="0" fontId="17" fillId="5" borderId="17" xfId="2" applyFont="1" applyFill="1" applyBorder="1" applyAlignment="1">
      <alignment horizontal="left" vertical="center"/>
    </xf>
    <xf numFmtId="0" fontId="7" fillId="6" borderId="18" xfId="0" applyFont="1" applyFill="1" applyBorder="1" applyAlignment="1">
      <alignment vertical="center"/>
    </xf>
    <xf numFmtId="0" fontId="7" fillId="5" borderId="19" xfId="0" applyFont="1" applyFill="1" applyBorder="1" applyAlignment="1">
      <alignment vertical="center"/>
    </xf>
    <xf numFmtId="0" fontId="19" fillId="5" borderId="20" xfId="2" applyFont="1" applyFill="1" applyBorder="1" applyAlignment="1">
      <alignment horizontal="center" vertical="center"/>
    </xf>
    <xf numFmtId="3" fontId="19" fillId="6" borderId="56" xfId="0" applyNumberFormat="1" applyFont="1" applyFill="1" applyBorder="1" applyAlignment="1">
      <alignment horizontal="center" vertical="center"/>
    </xf>
    <xf numFmtId="164" fontId="19" fillId="6" borderId="20" xfId="3" applyNumberFormat="1" applyFont="1" applyFill="1" applyBorder="1" applyAlignment="1">
      <alignment vertical="center"/>
    </xf>
    <xf numFmtId="164" fontId="19" fillId="6" borderId="21" xfId="3" applyNumberFormat="1" applyFont="1" applyFill="1" applyBorder="1" applyAlignment="1">
      <alignment vertical="center"/>
    </xf>
    <xf numFmtId="164" fontId="19" fillId="3" borderId="58" xfId="3" applyNumberFormat="1" applyFont="1" applyFill="1" applyBorder="1" applyAlignment="1">
      <alignment vertical="center"/>
    </xf>
    <xf numFmtId="0" fontId="7" fillId="3" borderId="59" xfId="0" applyFont="1" applyFill="1" applyBorder="1" applyAlignment="1">
      <alignment vertical="center"/>
    </xf>
    <xf numFmtId="0" fontId="7" fillId="2" borderId="36" xfId="0" applyFont="1" applyFill="1" applyBorder="1" applyAlignment="1">
      <alignment vertical="center"/>
    </xf>
    <xf numFmtId="0" fontId="4" fillId="3" borderId="36" xfId="0" applyFont="1" applyFill="1" applyBorder="1" applyAlignment="1">
      <alignment vertical="center"/>
    </xf>
    <xf numFmtId="164" fontId="19" fillId="3" borderId="61" xfId="3" applyNumberFormat="1" applyFont="1" applyFill="1" applyBorder="1" applyAlignment="1">
      <alignment vertical="center"/>
    </xf>
    <xf numFmtId="0" fontId="11" fillId="4" borderId="0" xfId="0" applyFont="1" applyFill="1" applyBorder="1" applyAlignment="1">
      <alignment horizontal="center" vertical="center"/>
    </xf>
    <xf numFmtId="1" fontId="7" fillId="4" borderId="0" xfId="0" applyNumberFormat="1" applyFont="1" applyFill="1" applyBorder="1" applyAlignment="1">
      <alignment horizontal="center" vertical="center"/>
    </xf>
    <xf numFmtId="4" fontId="7" fillId="4" borderId="0" xfId="0" applyNumberFormat="1" applyFont="1" applyFill="1" applyBorder="1" applyAlignment="1">
      <alignment vertical="center"/>
    </xf>
    <xf numFmtId="0" fontId="4" fillId="2" borderId="7" xfId="0" applyFont="1" applyFill="1" applyBorder="1" applyAlignment="1">
      <alignment horizontal="center" vertical="center"/>
    </xf>
    <xf numFmtId="0" fontId="6" fillId="3" borderId="0" xfId="0" applyFont="1" applyFill="1" applyBorder="1" applyAlignment="1">
      <alignment vertical="center"/>
    </xf>
    <xf numFmtId="0" fontId="0" fillId="2" borderId="0" xfId="0" applyFill="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3" fontId="19" fillId="0" borderId="20" xfId="0" applyNumberFormat="1" applyFont="1" applyFill="1" applyBorder="1" applyAlignment="1">
      <alignment horizontal="center" vertical="center"/>
    </xf>
    <xf numFmtId="164" fontId="19" fillId="0" borderId="20" xfId="3" applyNumberFormat="1" applyFont="1" applyFill="1" applyBorder="1" applyAlignment="1">
      <alignment vertical="center"/>
    </xf>
    <xf numFmtId="164" fontId="19" fillId="0" borderId="21" xfId="3" applyNumberFormat="1" applyFont="1" applyFill="1" applyBorder="1" applyAlignment="1">
      <alignment vertical="center"/>
    </xf>
    <xf numFmtId="3" fontId="21" fillId="3" borderId="0" xfId="0" applyNumberFormat="1" applyFont="1" applyFill="1" applyBorder="1"/>
    <xf numFmtId="0" fontId="7" fillId="0" borderId="40" xfId="0" applyFont="1" applyFill="1" applyBorder="1" applyAlignment="1">
      <alignment vertical="center"/>
    </xf>
    <xf numFmtId="0" fontId="7" fillId="0" borderId="41" xfId="0" applyFont="1" applyFill="1" applyBorder="1" applyAlignment="1">
      <alignment vertical="center"/>
    </xf>
    <xf numFmtId="164" fontId="19" fillId="0" borderId="43" xfId="3" applyNumberFormat="1" applyFont="1" applyFill="1" applyBorder="1" applyAlignment="1">
      <alignment vertical="center"/>
    </xf>
    <xf numFmtId="0" fontId="22" fillId="5" borderId="36" xfId="0" applyFont="1" applyFill="1" applyBorder="1" applyAlignment="1">
      <alignment horizontal="center" vertical="center"/>
    </xf>
    <xf numFmtId="165" fontId="19" fillId="3" borderId="20" xfId="0" applyNumberFormat="1" applyFont="1" applyFill="1" applyBorder="1" applyAlignment="1">
      <alignment horizontal="center" vertical="center"/>
    </xf>
    <xf numFmtId="165" fontId="19" fillId="0" borderId="20" xfId="0" applyNumberFormat="1" applyFont="1" applyFill="1" applyBorder="1" applyAlignment="1">
      <alignment horizontal="center" vertical="center"/>
    </xf>
    <xf numFmtId="166" fontId="19" fillId="3" borderId="21" xfId="3" applyNumberFormat="1"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19" fillId="0" borderId="52" xfId="2" applyFont="1" applyFill="1" applyBorder="1" applyAlignment="1">
      <alignment horizontal="center" vertical="center"/>
    </xf>
    <xf numFmtId="3" fontId="21" fillId="3" borderId="0" xfId="0" applyNumberFormat="1" applyFont="1" applyFill="1" applyBorder="1" applyAlignment="1">
      <alignment vertical="center"/>
    </xf>
    <xf numFmtId="0" fontId="19" fillId="7" borderId="17" xfId="4" applyFont="1" applyFill="1" applyBorder="1" applyAlignment="1">
      <alignment horizontal="left" vertical="center"/>
    </xf>
    <xf numFmtId="0" fontId="7" fillId="8" borderId="18" xfId="0" applyFont="1" applyFill="1" applyBorder="1" applyAlignment="1">
      <alignment vertical="center"/>
    </xf>
    <xf numFmtId="0" fontId="7" fillId="7" borderId="19" xfId="0" applyFont="1" applyFill="1" applyBorder="1" applyAlignment="1">
      <alignment vertical="center"/>
    </xf>
    <xf numFmtId="0" fontId="19" fillId="7" borderId="20" xfId="4" applyFont="1" applyFill="1" applyBorder="1" applyAlignment="1">
      <alignment horizontal="center" vertical="center"/>
    </xf>
    <xf numFmtId="3" fontId="19" fillId="8" borderId="56" xfId="0" applyNumberFormat="1" applyFont="1" applyFill="1" applyBorder="1" applyAlignment="1">
      <alignment horizontal="center" vertical="center"/>
    </xf>
    <xf numFmtId="164" fontId="19" fillId="8" borderId="20" xfId="3" applyNumberFormat="1" applyFont="1" applyFill="1" applyBorder="1" applyAlignment="1">
      <alignment vertical="center"/>
    </xf>
    <xf numFmtId="3" fontId="19" fillId="0" borderId="56" xfId="0" applyNumberFormat="1" applyFont="1" applyFill="1" applyBorder="1" applyAlignment="1">
      <alignment horizontal="center" vertical="center"/>
    </xf>
    <xf numFmtId="3" fontId="19" fillId="3" borderId="63" xfId="0" applyNumberFormat="1" applyFont="1" applyFill="1" applyBorder="1" applyAlignment="1">
      <alignment horizontal="center" vertical="center"/>
    </xf>
    <xf numFmtId="0" fontId="7" fillId="3" borderId="0" xfId="0" applyFont="1" applyFill="1" applyBorder="1" applyAlignment="1">
      <alignment vertical="center"/>
    </xf>
    <xf numFmtId="0" fontId="7" fillId="2" borderId="0" xfId="0" applyFont="1" applyFill="1" applyBorder="1" applyAlignment="1">
      <alignment vertical="center"/>
    </xf>
    <xf numFmtId="9" fontId="4" fillId="3" borderId="0" xfId="0" applyNumberFormat="1" applyFont="1" applyFill="1" applyBorder="1" applyAlignment="1">
      <alignment horizontal="center" vertical="center"/>
    </xf>
    <xf numFmtId="0" fontId="10" fillId="2" borderId="0" xfId="0" applyFont="1" applyFill="1" applyAlignment="1">
      <alignment horizontal="right"/>
    </xf>
    <xf numFmtId="164" fontId="7" fillId="3" borderId="6" xfId="3" applyNumberFormat="1" applyFont="1" applyFill="1" applyBorder="1" applyAlignment="1">
      <alignment vertical="center"/>
    </xf>
    <xf numFmtId="164" fontId="7" fillId="3" borderId="0" xfId="3" applyNumberFormat="1" applyFont="1" applyFill="1" applyBorder="1" applyAlignment="1">
      <alignment vertical="center"/>
    </xf>
    <xf numFmtId="0" fontId="4" fillId="3" borderId="0" xfId="4" applyFont="1" applyFill="1" applyBorder="1" applyAlignment="1">
      <alignment horizontal="center" vertical="center"/>
    </xf>
    <xf numFmtId="4" fontId="7" fillId="3" borderId="0" xfId="0" applyNumberFormat="1" applyFont="1" applyFill="1" applyBorder="1" applyAlignment="1">
      <alignment vertical="center"/>
    </xf>
    <xf numFmtId="0" fontId="4" fillId="3" borderId="68" xfId="4" applyFont="1" applyFill="1" applyBorder="1" applyAlignment="1">
      <alignment horizontal="center" vertical="center"/>
    </xf>
    <xf numFmtId="167" fontId="4" fillId="3" borderId="68" xfId="5" applyFont="1" applyFill="1" applyBorder="1" applyAlignment="1">
      <alignment vertical="center"/>
    </xf>
    <xf numFmtId="4" fontId="7" fillId="2" borderId="0" xfId="0" applyNumberFormat="1" applyFont="1" applyFill="1" applyBorder="1" applyAlignment="1">
      <alignment vertical="center"/>
    </xf>
    <xf numFmtId="0" fontId="7" fillId="2" borderId="0" xfId="0" applyFont="1" applyFill="1" applyBorder="1" applyAlignment="1">
      <alignment horizontal="left" vertical="center"/>
    </xf>
    <xf numFmtId="3" fontId="7" fillId="3" borderId="0" xfId="0" applyNumberFormat="1" applyFont="1" applyFill="1" applyBorder="1" applyAlignment="1">
      <alignment horizontal="center" vertical="center"/>
    </xf>
    <xf numFmtId="4" fontId="23" fillId="2" borderId="68" xfId="3" applyNumberFormat="1" applyFont="1" applyFill="1" applyBorder="1" applyAlignment="1">
      <alignment vertical="center"/>
    </xf>
    <xf numFmtId="0" fontId="15" fillId="2" borderId="68" xfId="3" applyFont="1" applyFill="1" applyBorder="1" applyAlignment="1">
      <alignment horizontal="center" vertical="center"/>
    </xf>
    <xf numFmtId="0" fontId="15" fillId="2" borderId="68" xfId="3" applyFont="1" applyFill="1" applyBorder="1" applyAlignment="1">
      <alignment horizontal="left" vertical="center"/>
    </xf>
    <xf numFmtId="0" fontId="7" fillId="3" borderId="0" xfId="0" applyFont="1" applyFill="1" applyAlignment="1">
      <alignment vertical="center"/>
    </xf>
    <xf numFmtId="0" fontId="15" fillId="3" borderId="68" xfId="3" applyFont="1" applyFill="1" applyBorder="1" applyAlignment="1">
      <alignment horizontal="center" vertical="center"/>
    </xf>
    <xf numFmtId="0" fontId="15" fillId="3" borderId="0" xfId="0" applyFont="1" applyFill="1" applyBorder="1" applyAlignment="1">
      <alignment vertical="center"/>
    </xf>
    <xf numFmtId="0" fontId="15" fillId="3" borderId="0" xfId="0" applyFont="1" applyFill="1" applyAlignment="1">
      <alignment vertical="center"/>
    </xf>
    <xf numFmtId="0" fontId="23" fillId="2" borderId="68" xfId="3" applyFont="1" applyFill="1" applyBorder="1" applyAlignment="1">
      <alignment vertical="center"/>
    </xf>
    <xf numFmtId="0" fontId="15" fillId="2" borderId="68" xfId="3" applyFont="1" applyFill="1" applyBorder="1" applyAlignment="1">
      <alignment vertical="center"/>
    </xf>
    <xf numFmtId="168" fontId="15" fillId="3" borderId="68" xfId="3" applyNumberFormat="1" applyFont="1" applyFill="1" applyBorder="1" applyAlignment="1">
      <alignment horizontal="center" vertical="center"/>
    </xf>
    <xf numFmtId="0" fontId="15" fillId="3" borderId="68" xfId="3" applyFont="1" applyFill="1" applyBorder="1" applyAlignment="1">
      <alignment vertical="center"/>
    </xf>
    <xf numFmtId="0" fontId="7" fillId="0" borderId="0" xfId="4" applyFont="1" applyFill="1" applyBorder="1" applyAlignment="1">
      <alignment horizontal="left" vertical="center"/>
    </xf>
    <xf numFmtId="43" fontId="0" fillId="2" borderId="0" xfId="1" applyFont="1" applyFill="1" applyAlignment="1">
      <alignment vertical="center"/>
    </xf>
    <xf numFmtId="3" fontId="19" fillId="3" borderId="34" xfId="0" applyNumberFormat="1" applyFont="1" applyFill="1" applyBorder="1" applyAlignment="1">
      <alignment horizontal="center" vertical="center"/>
    </xf>
    <xf numFmtId="3" fontId="19" fillId="3" borderId="35" xfId="0" applyNumberFormat="1" applyFont="1" applyFill="1" applyBorder="1" applyAlignment="1">
      <alignment horizontal="center" vertical="center"/>
    </xf>
    <xf numFmtId="0" fontId="4" fillId="3" borderId="65" xfId="4" applyFont="1" applyFill="1" applyBorder="1" applyAlignment="1">
      <alignment horizontal="left" vertical="center"/>
    </xf>
    <xf numFmtId="0" fontId="4" fillId="3" borderId="66" xfId="4" applyFont="1" applyFill="1" applyBorder="1" applyAlignment="1">
      <alignment horizontal="left" vertical="center"/>
    </xf>
    <xf numFmtId="0" fontId="4" fillId="3" borderId="67" xfId="4" applyFont="1" applyFill="1" applyBorder="1" applyAlignment="1">
      <alignment horizontal="left" vertical="center"/>
    </xf>
    <xf numFmtId="0" fontId="17" fillId="3" borderId="1"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9" fontId="4" fillId="3" borderId="37" xfId="0" applyNumberFormat="1" applyFont="1" applyFill="1" applyBorder="1" applyAlignment="1">
      <alignment horizontal="center" vertical="center"/>
    </xf>
    <xf numFmtId="9" fontId="4" fillId="3" borderId="60"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9" fontId="4" fillId="3" borderId="64" xfId="0" applyNumberFormat="1" applyFont="1" applyFill="1" applyBorder="1" applyAlignment="1">
      <alignment horizontal="center" vertical="center"/>
    </xf>
    <xf numFmtId="0" fontId="11" fillId="3" borderId="7" xfId="0" applyFont="1" applyFill="1" applyBorder="1" applyAlignment="1">
      <alignment horizontal="center" vertical="center"/>
    </xf>
    <xf numFmtId="0" fontId="11" fillId="3" borderId="2" xfId="0" applyFont="1" applyFill="1" applyBorder="1" applyAlignment="1">
      <alignment horizontal="center" vertical="center"/>
    </xf>
    <xf numFmtId="3" fontId="7" fillId="3" borderId="34" xfId="0" applyNumberFormat="1" applyFont="1" applyFill="1" applyBorder="1" applyAlignment="1">
      <alignment horizontal="center" vertical="center"/>
    </xf>
    <xf numFmtId="3" fontId="7" fillId="3" borderId="35" xfId="0" applyNumberFormat="1" applyFont="1" applyFill="1" applyBorder="1" applyAlignment="1">
      <alignment horizontal="center" vertical="center"/>
    </xf>
    <xf numFmtId="0" fontId="19" fillId="0" borderId="17" xfId="2" applyFont="1" applyFill="1" applyBorder="1" applyAlignment="1">
      <alignment horizontal="justify" vertical="center" wrapText="1"/>
    </xf>
    <xf numFmtId="0" fontId="19" fillId="0" borderId="18" xfId="2" applyFont="1" applyFill="1" applyBorder="1" applyAlignment="1">
      <alignment horizontal="justify" vertical="center" wrapText="1"/>
    </xf>
    <xf numFmtId="0" fontId="19" fillId="0" borderId="19" xfId="2" applyFont="1" applyFill="1" applyBorder="1" applyAlignment="1">
      <alignment horizontal="justify" vertical="center" wrapText="1"/>
    </xf>
    <xf numFmtId="0" fontId="11" fillId="4" borderId="62" xfId="0" applyFont="1" applyFill="1" applyBorder="1" applyAlignment="1">
      <alignment horizontal="center" vertical="center"/>
    </xf>
    <xf numFmtId="0" fontId="19" fillId="0" borderId="17" xfId="4" applyFont="1" applyFill="1" applyBorder="1" applyAlignment="1">
      <alignment horizontal="left" vertical="center" wrapText="1"/>
    </xf>
    <xf numFmtId="0" fontId="19" fillId="0" borderId="18" xfId="4" applyFont="1" applyFill="1" applyBorder="1" applyAlignment="1">
      <alignment horizontal="left" vertical="center" wrapText="1"/>
    </xf>
    <xf numFmtId="0" fontId="19" fillId="0" borderId="19" xfId="4" applyFont="1" applyFill="1" applyBorder="1" applyAlignment="1">
      <alignment horizontal="left" vertical="center" wrapText="1"/>
    </xf>
    <xf numFmtId="0" fontId="10" fillId="2" borderId="1" xfId="0" applyFont="1" applyFill="1" applyBorder="1" applyAlignment="1">
      <alignment horizontal="center"/>
    </xf>
    <xf numFmtId="0" fontId="10" fillId="2" borderId="2" xfId="0" applyFont="1" applyFill="1" applyBorder="1" applyAlignment="1">
      <alignment horizontal="center"/>
    </xf>
    <xf numFmtId="0" fontId="4" fillId="3"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1" fillId="4" borderId="0" xfId="0" applyFont="1" applyFill="1" applyBorder="1" applyAlignment="1">
      <alignment horizontal="center" vertical="center"/>
    </xf>
  </cellXfs>
  <cellStyles count="6">
    <cellStyle name="Millares" xfId="1" builtinId="3"/>
    <cellStyle name="Moneda 2" xfId="5"/>
    <cellStyle name="Normal" xfId="0" builtinId="0"/>
    <cellStyle name="Normal 2" xfId="2"/>
    <cellStyle name="Normal 2 2" xfId="4"/>
    <cellStyle name="Normal_FORMATO DE PRESUPUESTO-FERUM"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597477</xdr:colOff>
      <xdr:row>0</xdr:row>
      <xdr:rowOff>147205</xdr:rowOff>
    </xdr:from>
    <xdr:to>
      <xdr:col>6</xdr:col>
      <xdr:colOff>553316</xdr:colOff>
      <xdr:row>3</xdr:row>
      <xdr:rowOff>44330</xdr:rowOff>
    </xdr:to>
    <xdr:pic>
      <xdr:nvPicPr>
        <xdr:cNvPr id="2" name="Imagen 1">
          <a:extLst>
            <a:ext uri="{FF2B5EF4-FFF2-40B4-BE49-F238E27FC236}">
              <a16:creationId xmlns:a16="http://schemas.microsoft.com/office/drawing/2014/main" id="{383CBA9A-113A-4C45-9B7D-799F7A9AE3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7477" y="147205"/>
          <a:ext cx="7366289" cy="487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cuments/ARCHIVOS%202021/CNEL%20GYE/BID%205/BID%20V%20Consolidado/BIV%205%20ACTUALIZADO/BID%20V%20-%20001.-%20PRESUPUESTO%20COOP.%20JUA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PRESUPUESTO"/>
      <sheetName val="RETIRO"/>
      <sheetName val="DESCRIPCION "/>
      <sheetName val="ANEXO 2"/>
      <sheetName val="ANEXO 3"/>
      <sheetName val="Matriz MAT"/>
      <sheetName val="Matriz MO"/>
      <sheetName val="Hoja1"/>
      <sheetName val="FICHAS"/>
    </sheetNames>
    <sheetDataSet>
      <sheetData sheetId="0">
        <row r="7">
          <cell r="H7" t="str">
            <v>PER-001-2021</v>
          </cell>
        </row>
        <row r="10">
          <cell r="C10" t="str">
            <v>EXTENSION  DE REDES CON SISTEMA PREENSAMBLADO EN LA COOP. LOS JUANES</v>
          </cell>
        </row>
        <row r="19">
          <cell r="G19">
            <v>72</v>
          </cell>
        </row>
        <row r="20">
          <cell r="G20">
            <v>70</v>
          </cell>
        </row>
        <row r="21">
          <cell r="G21">
            <v>11</v>
          </cell>
        </row>
        <row r="22">
          <cell r="G22">
            <v>8</v>
          </cell>
        </row>
        <row r="24">
          <cell r="G24">
            <v>0</v>
          </cell>
        </row>
        <row r="25">
          <cell r="G25">
            <v>0</v>
          </cell>
        </row>
        <row r="26">
          <cell r="G26">
            <v>0</v>
          </cell>
        </row>
        <row r="27">
          <cell r="G27">
            <v>3</v>
          </cell>
        </row>
        <row r="28">
          <cell r="G28">
            <v>3</v>
          </cell>
        </row>
        <row r="29">
          <cell r="G29">
            <v>33</v>
          </cell>
        </row>
        <row r="30">
          <cell r="G30">
            <v>12</v>
          </cell>
        </row>
        <row r="32">
          <cell r="G32">
            <v>1</v>
          </cell>
        </row>
        <row r="33">
          <cell r="G33">
            <v>0</v>
          </cell>
        </row>
        <row r="34">
          <cell r="G34">
            <v>6</v>
          </cell>
        </row>
        <row r="35">
          <cell r="G35">
            <v>2</v>
          </cell>
        </row>
        <row r="36">
          <cell r="G36">
            <v>1</v>
          </cell>
        </row>
        <row r="37">
          <cell r="G37">
            <v>26</v>
          </cell>
        </row>
        <row r="38">
          <cell r="G38">
            <v>0</v>
          </cell>
        </row>
        <row r="39">
          <cell r="G39">
            <v>36</v>
          </cell>
        </row>
        <row r="40">
          <cell r="G40">
            <v>0</v>
          </cell>
        </row>
        <row r="41">
          <cell r="G41">
            <v>16</v>
          </cell>
        </row>
        <row r="42">
          <cell r="G42">
            <v>0</v>
          </cell>
        </row>
        <row r="43">
          <cell r="G43">
            <v>4</v>
          </cell>
        </row>
        <row r="44">
          <cell r="G44">
            <v>0</v>
          </cell>
        </row>
        <row r="45">
          <cell r="G45">
            <v>6</v>
          </cell>
        </row>
        <row r="46">
          <cell r="G46">
            <v>0</v>
          </cell>
        </row>
        <row r="47">
          <cell r="G47">
            <v>0</v>
          </cell>
        </row>
        <row r="48">
          <cell r="G48">
            <v>2</v>
          </cell>
        </row>
        <row r="49">
          <cell r="G49">
            <v>0</v>
          </cell>
        </row>
        <row r="50">
          <cell r="G50">
            <v>2</v>
          </cell>
        </row>
        <row r="51">
          <cell r="G51">
            <v>11</v>
          </cell>
        </row>
        <row r="52">
          <cell r="G52">
            <v>0</v>
          </cell>
        </row>
        <row r="53">
          <cell r="G53">
            <v>0</v>
          </cell>
        </row>
        <row r="54">
          <cell r="G54">
            <v>0</v>
          </cell>
        </row>
        <row r="55">
          <cell r="G55">
            <v>39</v>
          </cell>
        </row>
        <row r="56">
          <cell r="G56">
            <v>29</v>
          </cell>
        </row>
        <row r="57">
          <cell r="G57">
            <v>24</v>
          </cell>
        </row>
        <row r="58">
          <cell r="G58">
            <v>99</v>
          </cell>
        </row>
        <row r="59">
          <cell r="G59">
            <v>1</v>
          </cell>
        </row>
        <row r="60">
          <cell r="G60">
            <v>72</v>
          </cell>
        </row>
        <row r="61">
          <cell r="G61">
            <v>0</v>
          </cell>
        </row>
        <row r="62">
          <cell r="G62">
            <v>12</v>
          </cell>
        </row>
        <row r="63">
          <cell r="G63">
            <v>19</v>
          </cell>
        </row>
        <row r="64">
          <cell r="G64">
            <v>35</v>
          </cell>
        </row>
        <row r="65">
          <cell r="G65">
            <v>2</v>
          </cell>
        </row>
        <row r="66">
          <cell r="G66">
            <v>2</v>
          </cell>
        </row>
        <row r="67">
          <cell r="G67">
            <v>44</v>
          </cell>
        </row>
        <row r="68">
          <cell r="G68">
            <v>0</v>
          </cell>
        </row>
        <row r="69">
          <cell r="G69">
            <v>0</v>
          </cell>
        </row>
        <row r="70">
          <cell r="G70">
            <v>161</v>
          </cell>
        </row>
        <row r="71">
          <cell r="G71">
            <v>0</v>
          </cell>
        </row>
        <row r="72">
          <cell r="G72">
            <v>32</v>
          </cell>
        </row>
        <row r="73">
          <cell r="G73">
            <v>0</v>
          </cell>
        </row>
        <row r="74">
          <cell r="G74">
            <v>131</v>
          </cell>
        </row>
        <row r="75">
          <cell r="G75">
            <v>153</v>
          </cell>
        </row>
        <row r="76">
          <cell r="G76">
            <v>0</v>
          </cell>
        </row>
        <row r="77">
          <cell r="G77">
            <v>0</v>
          </cell>
        </row>
        <row r="78">
          <cell r="G78">
            <v>2</v>
          </cell>
        </row>
        <row r="79">
          <cell r="G79">
            <v>0</v>
          </cell>
        </row>
        <row r="80">
          <cell r="G80">
            <v>0</v>
          </cell>
        </row>
        <row r="81">
          <cell r="G81">
            <v>1</v>
          </cell>
        </row>
        <row r="82">
          <cell r="G82">
            <v>0</v>
          </cell>
        </row>
        <row r="83">
          <cell r="G83">
            <v>62</v>
          </cell>
        </row>
        <row r="84">
          <cell r="G84">
            <v>8</v>
          </cell>
        </row>
        <row r="85">
          <cell r="G85">
            <v>0</v>
          </cell>
        </row>
        <row r="86">
          <cell r="G86">
            <v>0</v>
          </cell>
        </row>
        <row r="87">
          <cell r="G87">
            <v>0</v>
          </cell>
        </row>
        <row r="88">
          <cell r="G88">
            <v>2</v>
          </cell>
        </row>
        <row r="89">
          <cell r="G89">
            <v>0</v>
          </cell>
        </row>
        <row r="90">
          <cell r="G90">
            <v>8</v>
          </cell>
        </row>
        <row r="91">
          <cell r="G91">
            <v>7</v>
          </cell>
        </row>
        <row r="92">
          <cell r="G92">
            <v>1</v>
          </cell>
        </row>
        <row r="100">
          <cell r="G100">
            <v>2608</v>
          </cell>
        </row>
        <row r="101">
          <cell r="G101">
            <v>0</v>
          </cell>
        </row>
        <row r="102">
          <cell r="G102">
            <v>1491</v>
          </cell>
        </row>
        <row r="103">
          <cell r="G103">
            <v>0</v>
          </cell>
        </row>
        <row r="104">
          <cell r="G104">
            <v>2281</v>
          </cell>
        </row>
        <row r="105">
          <cell r="G105">
            <v>497</v>
          </cell>
        </row>
        <row r="106">
          <cell r="G106">
            <v>0</v>
          </cell>
        </row>
        <row r="107">
          <cell r="G107">
            <v>5334</v>
          </cell>
        </row>
        <row r="108">
          <cell r="G108">
            <v>0</v>
          </cell>
        </row>
        <row r="109">
          <cell r="G109">
            <v>0</v>
          </cell>
        </row>
        <row r="110">
          <cell r="G110">
            <v>0</v>
          </cell>
        </row>
        <row r="111">
          <cell r="G111">
            <v>0</v>
          </cell>
        </row>
        <row r="112">
          <cell r="G112">
            <v>0</v>
          </cell>
        </row>
        <row r="113">
          <cell r="G113">
            <v>0</v>
          </cell>
        </row>
        <row r="114">
          <cell r="G114">
            <v>20</v>
          </cell>
        </row>
        <row r="115">
          <cell r="G115">
            <v>0</v>
          </cell>
        </row>
        <row r="116">
          <cell r="G116">
            <v>17400</v>
          </cell>
        </row>
        <row r="124">
          <cell r="G124">
            <v>0</v>
          </cell>
        </row>
        <row r="125">
          <cell r="G125">
            <v>9</v>
          </cell>
        </row>
        <row r="126">
          <cell r="G126">
            <v>13</v>
          </cell>
        </row>
        <row r="127">
          <cell r="G127">
            <v>7</v>
          </cell>
        </row>
        <row r="128">
          <cell r="G128">
            <v>0</v>
          </cell>
        </row>
        <row r="130">
          <cell r="G130">
            <v>0</v>
          </cell>
        </row>
        <row r="131">
          <cell r="G131">
            <v>0</v>
          </cell>
        </row>
        <row r="132">
          <cell r="G132">
            <v>0</v>
          </cell>
        </row>
        <row r="133">
          <cell r="G133">
            <v>0</v>
          </cell>
        </row>
        <row r="134">
          <cell r="G134">
            <v>11</v>
          </cell>
        </row>
        <row r="142">
          <cell r="G142">
            <v>0</v>
          </cell>
        </row>
        <row r="143">
          <cell r="G143">
            <v>159</v>
          </cell>
        </row>
        <row r="144">
          <cell r="G144">
            <v>0</v>
          </cell>
        </row>
        <row r="145">
          <cell r="G145">
            <v>0</v>
          </cell>
        </row>
        <row r="146">
          <cell r="G146">
            <v>0</v>
          </cell>
        </row>
        <row r="147">
          <cell r="G147">
            <v>12</v>
          </cell>
        </row>
        <row r="155">
          <cell r="G155">
            <v>519</v>
          </cell>
        </row>
        <row r="159">
          <cell r="G159">
            <v>0</v>
          </cell>
        </row>
        <row r="160">
          <cell r="G160">
            <v>519</v>
          </cell>
        </row>
        <row r="168">
          <cell r="G168">
            <v>519</v>
          </cell>
        </row>
        <row r="169">
          <cell r="G169">
            <v>519</v>
          </cell>
        </row>
        <row r="170">
          <cell r="G170">
            <v>0</v>
          </cell>
        </row>
        <row r="171">
          <cell r="G171">
            <v>0</v>
          </cell>
        </row>
        <row r="172">
          <cell r="G172">
            <v>0</v>
          </cell>
        </row>
        <row r="179">
          <cell r="D179" t="str">
            <v>ING. A. BLACIO</v>
          </cell>
        </row>
        <row r="180">
          <cell r="D180" t="str">
            <v xml:space="preserve"> M. ASTUDILLO</v>
          </cell>
        </row>
        <row r="182">
          <cell r="D182" t="str">
            <v>ING. E. ORTIZ</v>
          </cell>
        </row>
        <row r="183">
          <cell r="D183" t="str">
            <v>MARZO  2021</v>
          </cell>
        </row>
      </sheetData>
      <sheetData sheetId="1"/>
      <sheetData sheetId="2"/>
      <sheetData sheetId="3"/>
      <sheetData sheetId="4"/>
      <sheetData sheetId="5">
        <row r="15">
          <cell r="G15">
            <v>3</v>
          </cell>
        </row>
        <row r="16">
          <cell r="G16">
            <v>3</v>
          </cell>
        </row>
        <row r="17">
          <cell r="G17">
            <v>42</v>
          </cell>
        </row>
        <row r="18">
          <cell r="G18">
            <v>3</v>
          </cell>
        </row>
        <row r="19">
          <cell r="G19">
            <v>9</v>
          </cell>
        </row>
        <row r="20">
          <cell r="G20">
            <v>3</v>
          </cell>
        </row>
        <row r="25">
          <cell r="G25">
            <v>12</v>
          </cell>
        </row>
        <row r="26">
          <cell r="G26">
            <v>12</v>
          </cell>
        </row>
        <row r="27">
          <cell r="G27">
            <v>12</v>
          </cell>
        </row>
        <row r="28">
          <cell r="G28">
            <v>168</v>
          </cell>
        </row>
        <row r="29">
          <cell r="G29">
            <v>12</v>
          </cell>
        </row>
        <row r="30">
          <cell r="G30">
            <v>36</v>
          </cell>
        </row>
        <row r="31">
          <cell r="G31">
            <v>12</v>
          </cell>
        </row>
        <row r="35">
          <cell r="G35">
            <v>0</v>
          </cell>
        </row>
        <row r="36">
          <cell r="G36">
            <v>0</v>
          </cell>
        </row>
        <row r="37">
          <cell r="G37">
            <v>0</v>
          </cell>
        </row>
        <row r="38">
          <cell r="G38">
            <v>0</v>
          </cell>
        </row>
        <row r="39">
          <cell r="G39">
            <v>0</v>
          </cell>
        </row>
        <row r="40">
          <cell r="G40">
            <v>0</v>
          </cell>
        </row>
        <row r="46">
          <cell r="G46">
            <v>3</v>
          </cell>
        </row>
        <row r="47">
          <cell r="G47">
            <v>3</v>
          </cell>
        </row>
        <row r="48">
          <cell r="G48">
            <v>36</v>
          </cell>
        </row>
        <row r="49">
          <cell r="G49">
            <v>3</v>
          </cell>
        </row>
        <row r="50">
          <cell r="G50">
            <v>9</v>
          </cell>
        </row>
        <row r="51">
          <cell r="G51">
            <v>3</v>
          </cell>
        </row>
        <row r="56">
          <cell r="G56">
            <v>33</v>
          </cell>
        </row>
        <row r="57">
          <cell r="G57">
            <v>33</v>
          </cell>
        </row>
        <row r="58">
          <cell r="G58">
            <v>33</v>
          </cell>
        </row>
        <row r="59">
          <cell r="G59">
            <v>396</v>
          </cell>
        </row>
        <row r="60">
          <cell r="G60">
            <v>33</v>
          </cell>
        </row>
        <row r="61">
          <cell r="G61">
            <v>99</v>
          </cell>
        </row>
        <row r="62">
          <cell r="G62">
            <v>33</v>
          </cell>
        </row>
        <row r="66">
          <cell r="G66">
            <v>1</v>
          </cell>
        </row>
        <row r="67">
          <cell r="G67">
            <v>20</v>
          </cell>
        </row>
        <row r="68">
          <cell r="G68">
            <v>1</v>
          </cell>
        </row>
        <row r="69">
          <cell r="G69">
            <v>3</v>
          </cell>
        </row>
        <row r="70">
          <cell r="G70">
            <v>1</v>
          </cell>
        </row>
        <row r="71">
          <cell r="G71">
            <v>1</v>
          </cell>
        </row>
        <row r="75">
          <cell r="G75">
            <v>6</v>
          </cell>
        </row>
        <row r="76">
          <cell r="G76">
            <v>6</v>
          </cell>
        </row>
        <row r="77">
          <cell r="G77">
            <v>6</v>
          </cell>
        </row>
        <row r="78">
          <cell r="G78">
            <v>6</v>
          </cell>
        </row>
        <row r="79">
          <cell r="G79">
            <v>6</v>
          </cell>
        </row>
        <row r="80">
          <cell r="G80">
            <v>6</v>
          </cell>
        </row>
        <row r="81">
          <cell r="G81">
            <v>12</v>
          </cell>
        </row>
        <row r="82">
          <cell r="G82">
            <v>12</v>
          </cell>
        </row>
        <row r="83">
          <cell r="G83">
            <v>6</v>
          </cell>
        </row>
        <row r="84">
          <cell r="G84">
            <v>6</v>
          </cell>
        </row>
        <row r="88">
          <cell r="G88">
            <v>4</v>
          </cell>
        </row>
        <row r="89">
          <cell r="G89">
            <v>2</v>
          </cell>
        </row>
        <row r="90">
          <cell r="G90">
            <v>2</v>
          </cell>
        </row>
        <row r="91">
          <cell r="G91">
            <v>2</v>
          </cell>
        </row>
        <row r="92">
          <cell r="G92">
            <v>2</v>
          </cell>
        </row>
        <row r="93">
          <cell r="G93">
            <v>2</v>
          </cell>
        </row>
        <row r="94">
          <cell r="G94">
            <v>4</v>
          </cell>
        </row>
        <row r="95">
          <cell r="G95">
            <v>8</v>
          </cell>
        </row>
        <row r="96">
          <cell r="G96">
            <v>4</v>
          </cell>
        </row>
        <row r="97">
          <cell r="G97">
            <v>4</v>
          </cell>
        </row>
        <row r="101">
          <cell r="G101">
            <v>3</v>
          </cell>
        </row>
        <row r="102">
          <cell r="G102">
            <v>1</v>
          </cell>
        </row>
        <row r="103">
          <cell r="G103">
            <v>1</v>
          </cell>
        </row>
        <row r="104">
          <cell r="G104">
            <v>1</v>
          </cell>
        </row>
        <row r="105">
          <cell r="G105">
            <v>1</v>
          </cell>
        </row>
        <row r="106">
          <cell r="G106">
            <v>1</v>
          </cell>
        </row>
        <row r="107">
          <cell r="G107">
            <v>2</v>
          </cell>
        </row>
        <row r="108">
          <cell r="G108">
            <v>6</v>
          </cell>
        </row>
        <row r="109">
          <cell r="G109">
            <v>3</v>
          </cell>
        </row>
        <row r="110">
          <cell r="G110">
            <v>3</v>
          </cell>
        </row>
        <row r="114">
          <cell r="G114">
            <v>26</v>
          </cell>
        </row>
        <row r="115">
          <cell r="G115">
            <v>26</v>
          </cell>
        </row>
        <row r="116">
          <cell r="G116">
            <v>156</v>
          </cell>
        </row>
        <row r="117">
          <cell r="G117">
            <v>26</v>
          </cell>
        </row>
        <row r="121">
          <cell r="G121">
            <v>0</v>
          </cell>
        </row>
        <row r="122">
          <cell r="G122">
            <v>0</v>
          </cell>
        </row>
        <row r="123">
          <cell r="G123">
            <v>0</v>
          </cell>
        </row>
        <row r="124">
          <cell r="G124">
            <v>0</v>
          </cell>
        </row>
        <row r="125">
          <cell r="G125">
            <v>0</v>
          </cell>
        </row>
        <row r="126">
          <cell r="G126">
            <v>0</v>
          </cell>
        </row>
        <row r="127">
          <cell r="G127">
            <v>0</v>
          </cell>
        </row>
        <row r="128">
          <cell r="G128">
            <v>0</v>
          </cell>
        </row>
        <row r="129">
          <cell r="G129">
            <v>0</v>
          </cell>
        </row>
        <row r="133">
          <cell r="G133">
            <v>36</v>
          </cell>
        </row>
        <row r="134">
          <cell r="G134">
            <v>72</v>
          </cell>
        </row>
        <row r="135">
          <cell r="G135">
            <v>36</v>
          </cell>
        </row>
        <row r="136">
          <cell r="G136">
            <v>36</v>
          </cell>
        </row>
        <row r="137">
          <cell r="G137">
            <v>36</v>
          </cell>
        </row>
        <row r="141">
          <cell r="G141">
            <v>0</v>
          </cell>
        </row>
        <row r="142">
          <cell r="G142">
            <v>0</v>
          </cell>
        </row>
        <row r="143">
          <cell r="G143">
            <v>0</v>
          </cell>
        </row>
        <row r="144">
          <cell r="G144">
            <v>0</v>
          </cell>
        </row>
        <row r="145">
          <cell r="G145">
            <v>0</v>
          </cell>
        </row>
        <row r="146">
          <cell r="G146">
            <v>0</v>
          </cell>
        </row>
        <row r="147">
          <cell r="G147">
            <v>0</v>
          </cell>
        </row>
        <row r="148">
          <cell r="G148">
            <v>0</v>
          </cell>
        </row>
        <row r="149">
          <cell r="G149">
            <v>0</v>
          </cell>
        </row>
        <row r="153">
          <cell r="G153">
            <v>16</v>
          </cell>
        </row>
        <row r="154">
          <cell r="G154">
            <v>64</v>
          </cell>
        </row>
        <row r="155">
          <cell r="G155">
            <v>32</v>
          </cell>
        </row>
        <row r="156">
          <cell r="G156">
            <v>32</v>
          </cell>
        </row>
        <row r="157">
          <cell r="G157">
            <v>32</v>
          </cell>
        </row>
        <row r="158">
          <cell r="G158">
            <v>16</v>
          </cell>
        </row>
        <row r="159">
          <cell r="G159">
            <v>16</v>
          </cell>
        </row>
        <row r="160">
          <cell r="G160">
            <v>32</v>
          </cell>
        </row>
        <row r="161">
          <cell r="G161">
            <v>16</v>
          </cell>
        </row>
        <row r="162">
          <cell r="G162">
            <v>32</v>
          </cell>
        </row>
        <row r="166">
          <cell r="G166">
            <v>0</v>
          </cell>
        </row>
        <row r="167">
          <cell r="G167">
            <v>0</v>
          </cell>
        </row>
        <row r="168">
          <cell r="G168">
            <v>0</v>
          </cell>
        </row>
        <row r="169">
          <cell r="G169">
            <v>0</v>
          </cell>
        </row>
        <row r="170">
          <cell r="G170">
            <v>0</v>
          </cell>
        </row>
        <row r="171">
          <cell r="G171">
            <v>0</v>
          </cell>
        </row>
        <row r="175">
          <cell r="G175">
            <v>8</v>
          </cell>
        </row>
        <row r="176">
          <cell r="G176">
            <v>8</v>
          </cell>
        </row>
        <row r="177">
          <cell r="G177">
            <v>8</v>
          </cell>
        </row>
        <row r="178">
          <cell r="G178">
            <v>8</v>
          </cell>
        </row>
        <row r="179">
          <cell r="G179">
            <v>16</v>
          </cell>
        </row>
        <row r="180">
          <cell r="G180">
            <v>16</v>
          </cell>
        </row>
        <row r="181">
          <cell r="G181">
            <v>8</v>
          </cell>
        </row>
        <row r="182">
          <cell r="G182">
            <v>16</v>
          </cell>
        </row>
        <row r="183">
          <cell r="G183">
            <v>8</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200">
          <cell r="G200">
            <v>6</v>
          </cell>
        </row>
        <row r="201">
          <cell r="G201">
            <v>12</v>
          </cell>
        </row>
        <row r="202">
          <cell r="G202">
            <v>24</v>
          </cell>
        </row>
        <row r="203">
          <cell r="G203">
            <v>6</v>
          </cell>
        </row>
        <row r="204">
          <cell r="G204">
            <v>12</v>
          </cell>
        </row>
        <row r="205">
          <cell r="G205">
            <v>6</v>
          </cell>
        </row>
        <row r="206">
          <cell r="G206">
            <v>6</v>
          </cell>
        </row>
        <row r="207">
          <cell r="G207">
            <v>6</v>
          </cell>
        </row>
        <row r="208">
          <cell r="G208">
            <v>12</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row r="224">
          <cell r="G224">
            <v>0</v>
          </cell>
        </row>
        <row r="225">
          <cell r="G225">
            <v>0</v>
          </cell>
        </row>
        <row r="226">
          <cell r="G226">
            <v>0</v>
          </cell>
        </row>
        <row r="227">
          <cell r="G227">
            <v>0</v>
          </cell>
        </row>
        <row r="228">
          <cell r="G228">
            <v>0</v>
          </cell>
        </row>
        <row r="229">
          <cell r="G229">
            <v>0</v>
          </cell>
        </row>
        <row r="230">
          <cell r="G230">
            <v>0</v>
          </cell>
        </row>
        <row r="231">
          <cell r="G231">
            <v>0</v>
          </cell>
        </row>
        <row r="232">
          <cell r="G232">
            <v>0</v>
          </cell>
        </row>
        <row r="233">
          <cell r="G233">
            <v>0</v>
          </cell>
        </row>
        <row r="234">
          <cell r="G234">
            <v>0</v>
          </cell>
        </row>
        <row r="235">
          <cell r="G235">
            <v>0</v>
          </cell>
        </row>
        <row r="236">
          <cell r="G236">
            <v>0</v>
          </cell>
        </row>
        <row r="237">
          <cell r="G237">
            <v>0</v>
          </cell>
        </row>
        <row r="238">
          <cell r="G238">
            <v>0</v>
          </cell>
        </row>
        <row r="242">
          <cell r="G242">
            <v>2</v>
          </cell>
        </row>
        <row r="243">
          <cell r="G243">
            <v>12</v>
          </cell>
        </row>
        <row r="244">
          <cell r="G244">
            <v>4</v>
          </cell>
        </row>
        <row r="245">
          <cell r="G245">
            <v>6</v>
          </cell>
        </row>
        <row r="246">
          <cell r="G246">
            <v>6</v>
          </cell>
        </row>
        <row r="247">
          <cell r="G247">
            <v>6</v>
          </cell>
        </row>
        <row r="248">
          <cell r="G248">
            <v>2</v>
          </cell>
        </row>
        <row r="249">
          <cell r="G249">
            <v>8</v>
          </cell>
        </row>
        <row r="250">
          <cell r="G250">
            <v>8</v>
          </cell>
        </row>
        <row r="254">
          <cell r="G254">
            <v>0</v>
          </cell>
        </row>
        <row r="255">
          <cell r="G255">
            <v>0</v>
          </cell>
        </row>
        <row r="256">
          <cell r="G256">
            <v>0</v>
          </cell>
        </row>
        <row r="257">
          <cell r="G257">
            <v>0</v>
          </cell>
        </row>
        <row r="258">
          <cell r="G258">
            <v>0</v>
          </cell>
        </row>
        <row r="259">
          <cell r="G259">
            <v>0</v>
          </cell>
        </row>
        <row r="260">
          <cell r="G260">
            <v>0</v>
          </cell>
        </row>
        <row r="261">
          <cell r="G261">
            <v>0</v>
          </cell>
        </row>
        <row r="262">
          <cell r="G262">
            <v>0</v>
          </cell>
        </row>
        <row r="266">
          <cell r="G266">
            <v>2</v>
          </cell>
        </row>
        <row r="267">
          <cell r="G267">
            <v>4</v>
          </cell>
        </row>
        <row r="268">
          <cell r="G268">
            <v>6</v>
          </cell>
        </row>
        <row r="269">
          <cell r="G269">
            <v>4</v>
          </cell>
        </row>
        <row r="270">
          <cell r="G270">
            <v>12</v>
          </cell>
        </row>
        <row r="271">
          <cell r="G271">
            <v>4</v>
          </cell>
        </row>
        <row r="272">
          <cell r="G272">
            <v>6</v>
          </cell>
        </row>
        <row r="273">
          <cell r="G273">
            <v>4</v>
          </cell>
        </row>
        <row r="274">
          <cell r="G274">
            <v>6</v>
          </cell>
        </row>
        <row r="278">
          <cell r="G278">
            <v>11</v>
          </cell>
        </row>
        <row r="279">
          <cell r="G279">
            <v>33</v>
          </cell>
        </row>
        <row r="280">
          <cell r="G280">
            <v>66</v>
          </cell>
        </row>
        <row r="281">
          <cell r="G281">
            <v>11</v>
          </cell>
        </row>
        <row r="282">
          <cell r="G282">
            <v>33</v>
          </cell>
        </row>
        <row r="283">
          <cell r="G283">
            <v>11</v>
          </cell>
        </row>
        <row r="284">
          <cell r="G284">
            <v>11</v>
          </cell>
        </row>
        <row r="285">
          <cell r="G285">
            <v>11</v>
          </cell>
        </row>
        <row r="286">
          <cell r="G286">
            <v>33</v>
          </cell>
        </row>
        <row r="290">
          <cell r="G290">
            <v>0</v>
          </cell>
        </row>
        <row r="291">
          <cell r="G291">
            <v>0</v>
          </cell>
        </row>
        <row r="292">
          <cell r="G292">
            <v>0</v>
          </cell>
        </row>
        <row r="293">
          <cell r="G293">
            <v>0</v>
          </cell>
        </row>
        <row r="294">
          <cell r="G294">
            <v>0</v>
          </cell>
        </row>
        <row r="295">
          <cell r="G295">
            <v>0</v>
          </cell>
        </row>
        <row r="296">
          <cell r="G296">
            <v>0</v>
          </cell>
        </row>
        <row r="297">
          <cell r="G297">
            <v>0</v>
          </cell>
        </row>
        <row r="298">
          <cell r="G298">
            <v>0</v>
          </cell>
        </row>
        <row r="299">
          <cell r="G299">
            <v>0</v>
          </cell>
        </row>
        <row r="300">
          <cell r="G300">
            <v>0</v>
          </cell>
        </row>
        <row r="301">
          <cell r="G301">
            <v>0</v>
          </cell>
        </row>
        <row r="302">
          <cell r="G302">
            <v>0</v>
          </cell>
        </row>
        <row r="303">
          <cell r="G303">
            <v>0</v>
          </cell>
        </row>
        <row r="304">
          <cell r="G304">
            <v>0</v>
          </cell>
        </row>
        <row r="308">
          <cell r="G308">
            <v>0</v>
          </cell>
        </row>
        <row r="309">
          <cell r="G309">
            <v>0</v>
          </cell>
        </row>
        <row r="310">
          <cell r="G310">
            <v>0</v>
          </cell>
        </row>
        <row r="311">
          <cell r="G311">
            <v>0</v>
          </cell>
        </row>
        <row r="312">
          <cell r="G312">
            <v>0</v>
          </cell>
        </row>
        <row r="313">
          <cell r="G313">
            <v>0</v>
          </cell>
        </row>
        <row r="314">
          <cell r="G314">
            <v>0</v>
          </cell>
        </row>
        <row r="315">
          <cell r="G315">
            <v>0</v>
          </cell>
        </row>
        <row r="316">
          <cell r="G316">
            <v>0</v>
          </cell>
        </row>
        <row r="317">
          <cell r="G317">
            <v>0</v>
          </cell>
        </row>
        <row r="318">
          <cell r="G318">
            <v>0</v>
          </cell>
        </row>
        <row r="319">
          <cell r="G319">
            <v>0</v>
          </cell>
        </row>
        <row r="320">
          <cell r="G320">
            <v>0</v>
          </cell>
        </row>
        <row r="321">
          <cell r="G321">
            <v>0</v>
          </cell>
        </row>
        <row r="322">
          <cell r="G322">
            <v>0</v>
          </cell>
        </row>
        <row r="326">
          <cell r="G326">
            <v>0</v>
          </cell>
        </row>
        <row r="327">
          <cell r="G327">
            <v>0</v>
          </cell>
        </row>
        <row r="328">
          <cell r="G328">
            <v>0</v>
          </cell>
        </row>
        <row r="329">
          <cell r="G329">
            <v>0</v>
          </cell>
        </row>
        <row r="330">
          <cell r="G330">
            <v>0</v>
          </cell>
        </row>
        <row r="331">
          <cell r="G331">
            <v>0</v>
          </cell>
        </row>
        <row r="332">
          <cell r="G332">
            <v>0</v>
          </cell>
        </row>
        <row r="333">
          <cell r="G333">
            <v>0</v>
          </cell>
        </row>
        <row r="334">
          <cell r="G334">
            <v>0</v>
          </cell>
        </row>
        <row r="338">
          <cell r="G338">
            <v>0</v>
          </cell>
        </row>
        <row r="339">
          <cell r="G339">
            <v>0</v>
          </cell>
        </row>
        <row r="340">
          <cell r="G340">
            <v>0</v>
          </cell>
        </row>
        <row r="341">
          <cell r="G341">
            <v>0</v>
          </cell>
        </row>
        <row r="342">
          <cell r="G342">
            <v>0</v>
          </cell>
        </row>
        <row r="343">
          <cell r="G343">
            <v>0</v>
          </cell>
        </row>
        <row r="344">
          <cell r="G344">
            <v>0</v>
          </cell>
        </row>
        <row r="345">
          <cell r="G345">
            <v>0</v>
          </cell>
        </row>
        <row r="346">
          <cell r="G346">
            <v>0</v>
          </cell>
        </row>
        <row r="350">
          <cell r="G350">
            <v>39</v>
          </cell>
        </row>
        <row r="351">
          <cell r="G351">
            <v>39</v>
          </cell>
        </row>
        <row r="352">
          <cell r="G352">
            <v>39</v>
          </cell>
        </row>
        <row r="353">
          <cell r="G353">
            <v>39</v>
          </cell>
        </row>
        <row r="354">
          <cell r="G354">
            <v>39</v>
          </cell>
        </row>
        <row r="358">
          <cell r="G358">
            <v>29</v>
          </cell>
        </row>
        <row r="359">
          <cell r="G359">
            <v>29</v>
          </cell>
        </row>
        <row r="360">
          <cell r="G360">
            <v>29</v>
          </cell>
        </row>
        <row r="361">
          <cell r="G361">
            <v>29</v>
          </cell>
        </row>
        <row r="365">
          <cell r="G365">
            <v>24</v>
          </cell>
        </row>
        <row r="366">
          <cell r="G366">
            <v>48</v>
          </cell>
        </row>
        <row r="367">
          <cell r="G367">
            <v>48</v>
          </cell>
        </row>
        <row r="368">
          <cell r="G368">
            <v>48</v>
          </cell>
        </row>
        <row r="369">
          <cell r="G369">
            <v>24</v>
          </cell>
        </row>
        <row r="373">
          <cell r="G373">
            <v>99</v>
          </cell>
        </row>
        <row r="374">
          <cell r="G374">
            <v>99</v>
          </cell>
        </row>
        <row r="375">
          <cell r="G375">
            <v>297</v>
          </cell>
        </row>
        <row r="379">
          <cell r="G379">
            <v>1</v>
          </cell>
        </row>
        <row r="380">
          <cell r="G380">
            <v>9</v>
          </cell>
        </row>
        <row r="381">
          <cell r="G381">
            <v>3</v>
          </cell>
        </row>
        <row r="382">
          <cell r="G382">
            <v>1</v>
          </cell>
        </row>
        <row r="383">
          <cell r="G383">
            <v>1</v>
          </cell>
        </row>
        <row r="387">
          <cell r="G387">
            <v>144</v>
          </cell>
        </row>
        <row r="388">
          <cell r="G388">
            <v>576</v>
          </cell>
        </row>
        <row r="389">
          <cell r="G389">
            <v>216</v>
          </cell>
        </row>
        <row r="390">
          <cell r="G390">
            <v>144</v>
          </cell>
        </row>
        <row r="391">
          <cell r="G391">
            <v>72</v>
          </cell>
        </row>
        <row r="395">
          <cell r="G395">
            <v>0</v>
          </cell>
        </row>
        <row r="396">
          <cell r="G396">
            <v>0</v>
          </cell>
        </row>
        <row r="397">
          <cell r="G397">
            <v>0</v>
          </cell>
        </row>
        <row r="398">
          <cell r="G398">
            <v>0</v>
          </cell>
        </row>
        <row r="402">
          <cell r="G402">
            <v>12</v>
          </cell>
        </row>
        <row r="403">
          <cell r="G403">
            <v>12</v>
          </cell>
        </row>
        <row r="404">
          <cell r="G404">
            <v>12</v>
          </cell>
        </row>
        <row r="405">
          <cell r="G405">
            <v>108</v>
          </cell>
        </row>
        <row r="406">
          <cell r="G406">
            <v>36</v>
          </cell>
        </row>
        <row r="407">
          <cell r="G407">
            <v>12</v>
          </cell>
        </row>
        <row r="411">
          <cell r="G411">
            <v>76</v>
          </cell>
        </row>
        <row r="412">
          <cell r="G412">
            <v>76</v>
          </cell>
        </row>
        <row r="413">
          <cell r="G413">
            <v>152</v>
          </cell>
        </row>
        <row r="417">
          <cell r="G417">
            <v>35</v>
          </cell>
        </row>
        <row r="418">
          <cell r="G418">
            <v>70</v>
          </cell>
        </row>
        <row r="422">
          <cell r="G422">
            <v>4</v>
          </cell>
        </row>
        <row r="423">
          <cell r="G423">
            <v>8</v>
          </cell>
        </row>
        <row r="427">
          <cell r="G427">
            <v>6</v>
          </cell>
        </row>
        <row r="428">
          <cell r="G428">
            <v>12</v>
          </cell>
        </row>
        <row r="432">
          <cell r="G432">
            <v>44</v>
          </cell>
        </row>
        <row r="433">
          <cell r="G433">
            <v>88</v>
          </cell>
        </row>
        <row r="437">
          <cell r="G437">
            <v>58</v>
          </cell>
        </row>
        <row r="438">
          <cell r="G438">
            <v>58</v>
          </cell>
        </row>
        <row r="439">
          <cell r="G439">
            <v>29</v>
          </cell>
        </row>
        <row r="440">
          <cell r="G440">
            <v>29</v>
          </cell>
        </row>
        <row r="443">
          <cell r="G443">
            <v>29</v>
          </cell>
        </row>
        <row r="444">
          <cell r="G444">
            <v>29</v>
          </cell>
        </row>
        <row r="445">
          <cell r="G445">
            <v>29</v>
          </cell>
        </row>
        <row r="446">
          <cell r="G446">
            <v>435</v>
          </cell>
        </row>
        <row r="449">
          <cell r="G449">
            <v>7785</v>
          </cell>
        </row>
        <row r="450">
          <cell r="G450">
            <v>1038</v>
          </cell>
        </row>
        <row r="451">
          <cell r="G451">
            <v>1557</v>
          </cell>
        </row>
        <row r="452">
          <cell r="G452">
            <v>1038</v>
          </cell>
        </row>
        <row r="453">
          <cell r="G453">
            <v>1038</v>
          </cell>
        </row>
        <row r="454">
          <cell r="G454">
            <v>519</v>
          </cell>
        </row>
        <row r="455">
          <cell r="G455">
            <v>519</v>
          </cell>
        </row>
        <row r="456">
          <cell r="G456">
            <v>519</v>
          </cell>
        </row>
        <row r="457">
          <cell r="G457">
            <v>6228</v>
          </cell>
        </row>
        <row r="460">
          <cell r="G460">
            <v>260</v>
          </cell>
        </row>
        <row r="461">
          <cell r="G461">
            <v>260</v>
          </cell>
        </row>
        <row r="462">
          <cell r="G462">
            <v>260</v>
          </cell>
        </row>
        <row r="470">
          <cell r="G470">
            <v>519</v>
          </cell>
        </row>
        <row r="471">
          <cell r="G471">
            <v>5190</v>
          </cell>
        </row>
        <row r="472">
          <cell r="G472">
            <v>519</v>
          </cell>
        </row>
        <row r="473">
          <cell r="G473">
            <v>2076</v>
          </cell>
        </row>
        <row r="474">
          <cell r="G474">
            <v>1038</v>
          </cell>
        </row>
        <row r="478">
          <cell r="G478">
            <v>519</v>
          </cell>
        </row>
        <row r="479">
          <cell r="G479">
            <v>519</v>
          </cell>
        </row>
        <row r="480">
          <cell r="G480">
            <v>519</v>
          </cell>
        </row>
        <row r="481">
          <cell r="G481">
            <v>519</v>
          </cell>
        </row>
        <row r="485">
          <cell r="G485">
            <v>519</v>
          </cell>
        </row>
        <row r="486">
          <cell r="G486">
            <v>1557</v>
          </cell>
        </row>
        <row r="488">
          <cell r="G488">
            <v>519</v>
          </cell>
        </row>
        <row r="489">
          <cell r="G489">
            <v>519</v>
          </cell>
        </row>
        <row r="490">
          <cell r="G490">
            <v>1038</v>
          </cell>
        </row>
        <row r="493">
          <cell r="G493">
            <v>0</v>
          </cell>
        </row>
        <row r="494">
          <cell r="G494">
            <v>0</v>
          </cell>
        </row>
        <row r="495">
          <cell r="G495">
            <v>0</v>
          </cell>
        </row>
        <row r="496">
          <cell r="G496">
            <v>0</v>
          </cell>
        </row>
        <row r="499">
          <cell r="G499">
            <v>7</v>
          </cell>
        </row>
        <row r="500">
          <cell r="G500">
            <v>63</v>
          </cell>
        </row>
        <row r="501">
          <cell r="G501">
            <v>21</v>
          </cell>
        </row>
        <row r="504">
          <cell r="G504">
            <v>22</v>
          </cell>
        </row>
        <row r="505">
          <cell r="G505">
            <v>66</v>
          </cell>
        </row>
        <row r="506">
          <cell r="G506">
            <v>132</v>
          </cell>
        </row>
        <row r="507">
          <cell r="G507">
            <v>66</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7"/>
  <sheetViews>
    <sheetView tabSelected="1" workbookViewId="0">
      <selection activeCell="G285" sqref="G285"/>
    </sheetView>
  </sheetViews>
  <sheetFormatPr baseColWidth="10" defaultRowHeight="15" x14ac:dyDescent="0.25"/>
  <cols>
    <col min="1" max="1" width="9.42578125" style="1" customWidth="1"/>
    <col min="2" max="2" width="27.5703125" style="120" customWidth="1"/>
    <col min="3" max="3" width="26.42578125" style="120" customWidth="1"/>
    <col min="4" max="4" width="29.140625" style="120" customWidth="1"/>
    <col min="5" max="5" width="4.42578125" style="120" customWidth="1"/>
    <col min="6" max="6" width="14.140625" style="120" customWidth="1"/>
    <col min="7" max="7" width="11.28515625" style="120" bestFit="1" customWidth="1"/>
    <col min="8" max="8" width="16.42578125" style="120" customWidth="1"/>
    <col min="9" max="9" width="1.85546875" style="1" customWidth="1"/>
    <col min="10" max="10" width="11.42578125" style="1"/>
    <col min="11" max="11" width="26.5703125" style="1" customWidth="1"/>
    <col min="12" max="12" width="11.42578125" style="1"/>
    <col min="13" max="13" width="22.85546875" style="1" customWidth="1"/>
    <col min="14" max="14" width="5.28515625" style="1" customWidth="1"/>
    <col min="15" max="16384" width="11.42578125" style="1"/>
  </cols>
  <sheetData>
    <row r="1" spans="1:9" ht="15.75" x14ac:dyDescent="0.25">
      <c r="B1" s="2"/>
      <c r="C1" s="3"/>
      <c r="D1" s="3"/>
      <c r="E1" s="3"/>
      <c r="F1" s="4"/>
      <c r="G1" s="4"/>
      <c r="H1" s="5"/>
      <c r="I1" s="6"/>
    </row>
    <row r="2" spans="1:9" ht="15.75" x14ac:dyDescent="0.25">
      <c r="B2" s="7"/>
      <c r="C2" s="8"/>
      <c r="D2" s="8"/>
      <c r="E2" s="8"/>
      <c r="F2" s="4"/>
      <c r="G2" s="9"/>
      <c r="H2" s="9"/>
      <c r="I2" s="10"/>
    </row>
    <row r="3" spans="1:9" ht="15.75" x14ac:dyDescent="0.25">
      <c r="B3" s="11"/>
      <c r="C3" s="11"/>
      <c r="D3" s="8"/>
      <c r="E3" s="8"/>
      <c r="F3" s="4"/>
      <c r="G3" s="9"/>
      <c r="H3" s="9"/>
      <c r="I3" s="10"/>
    </row>
    <row r="4" spans="1:9" ht="16.5" customHeight="1" thickBot="1" x14ac:dyDescent="0.3">
      <c r="B4" s="12"/>
      <c r="C4" s="13"/>
      <c r="D4" s="9"/>
      <c r="E4" s="9"/>
      <c r="F4" s="9"/>
      <c r="G4" s="9"/>
      <c r="H4" s="9"/>
    </row>
    <row r="5" spans="1:9" ht="16.5" thickBot="1" x14ac:dyDescent="0.3">
      <c r="B5" s="8" t="s">
        <v>0</v>
      </c>
      <c r="C5" s="11"/>
      <c r="D5" s="14" t="s">
        <v>1</v>
      </c>
      <c r="E5" s="14"/>
      <c r="F5" s="14"/>
      <c r="G5" s="196" t="str">
        <f>'[1]ANEXO 1'!H7</f>
        <v>PER-001-2021</v>
      </c>
      <c r="H5" s="197"/>
      <c r="I5" s="10"/>
    </row>
    <row r="6" spans="1:9" ht="15.75" x14ac:dyDescent="0.25">
      <c r="B6" s="8" t="s">
        <v>2</v>
      </c>
      <c r="C6" s="14" t="s">
        <v>3</v>
      </c>
      <c r="D6" s="15"/>
      <c r="E6" s="16"/>
      <c r="F6" s="17"/>
      <c r="G6" s="198"/>
      <c r="H6" s="198"/>
      <c r="I6" s="10"/>
    </row>
    <row r="7" spans="1:9" ht="15.75" x14ac:dyDescent="0.25">
      <c r="B7" s="8" t="str">
        <f>'[1]ANEXO 1'!C10</f>
        <v>EXTENSION  DE REDES CON SISTEMA PREENSAMBLADO EN LA COOP. LOS JUANES</v>
      </c>
      <c r="C7" s="18"/>
      <c r="D7" s="15"/>
      <c r="E7" s="16"/>
      <c r="F7" s="17"/>
      <c r="G7" s="199"/>
      <c r="H7" s="199"/>
      <c r="I7" s="10"/>
    </row>
    <row r="8" spans="1:9" ht="15.75" thickBot="1" x14ac:dyDescent="0.3">
      <c r="B8" s="200"/>
      <c r="C8" s="200"/>
      <c r="D8" s="200"/>
      <c r="E8" s="19"/>
      <c r="F8" s="20"/>
      <c r="G8" s="21"/>
      <c r="H8" s="20"/>
      <c r="I8" s="10"/>
    </row>
    <row r="9" spans="1:9" ht="26.25" thickBot="1" x14ac:dyDescent="0.3">
      <c r="B9" s="201" t="s">
        <v>4</v>
      </c>
      <c r="C9" s="202"/>
      <c r="D9" s="202"/>
      <c r="E9" s="22" t="s">
        <v>5</v>
      </c>
      <c r="F9" s="23" t="s">
        <v>6</v>
      </c>
      <c r="G9" s="23" t="s">
        <v>7</v>
      </c>
      <c r="H9" s="24" t="s">
        <v>8</v>
      </c>
      <c r="I9" s="10"/>
    </row>
    <row r="10" spans="1:9" ht="15.75" thickBot="1" x14ac:dyDescent="0.3">
      <c r="B10" s="203" t="s">
        <v>9</v>
      </c>
      <c r="C10" s="203"/>
      <c r="D10" s="203"/>
      <c r="E10" s="26"/>
      <c r="F10" s="27"/>
      <c r="G10" s="27"/>
      <c r="H10" s="27"/>
      <c r="I10" s="28" t="s">
        <v>10</v>
      </c>
    </row>
    <row r="11" spans="1:9" ht="15.75" thickBot="1" x14ac:dyDescent="0.3">
      <c r="A11" s="29" t="s">
        <v>11</v>
      </c>
      <c r="B11" s="177" t="s">
        <v>12</v>
      </c>
      <c r="C11" s="178"/>
      <c r="D11" s="178"/>
      <c r="E11" s="30"/>
      <c r="F11" s="31"/>
      <c r="G11" s="31"/>
      <c r="H11" s="32"/>
      <c r="I11" s="28"/>
    </row>
    <row r="12" spans="1:9" ht="15.75" thickBot="1" x14ac:dyDescent="0.3">
      <c r="B12" s="33" t="s">
        <v>13</v>
      </c>
      <c r="C12" s="34"/>
      <c r="D12" s="34"/>
      <c r="E12" s="35"/>
      <c r="F12" s="36"/>
      <c r="G12" s="31"/>
      <c r="H12" s="37"/>
      <c r="I12" s="28"/>
    </row>
    <row r="13" spans="1:9" x14ac:dyDescent="0.25">
      <c r="B13" s="38" t="s">
        <v>14</v>
      </c>
      <c r="C13" s="39"/>
      <c r="D13" s="40"/>
      <c r="E13" s="41" t="s">
        <v>15</v>
      </c>
      <c r="F13" s="42">
        <f>'[1]ANEXO 3'!G121+'[1]ANEXO 3'!G133+'[1]ANEXO 3'!G141+'[1]ANEXO 3'!G153+'[1]ANEXO 3'!G166+'[1]ANEXO 3'!G175+'[1]ANEXO 3'!G187+'[1]ANEXO 3'!G200+'[1]ANEXO 3'!G212+'[1]ANEXO 3'!G224+'[1]ANEXO 3'!G242+'[1]ANEXO 3'!G254+'[1]ANEXO 3'!G266+'[1]ANEXO 3'!G278+'[1]ANEXO 3'!G290+'[1]ANEXO 3'!G308+'[1]ANEXO 3'!G326+'[1]ANEXO 3'!G338+'[1]ANEXO 3'!G77+'[1]ANEXO 3'!G91+'[1]ANEXO 3'!G104</f>
        <v>90</v>
      </c>
      <c r="G13" s="43">
        <v>5.19</v>
      </c>
      <c r="H13" s="44">
        <f t="shared" ref="H13:H66" si="0">+F13*G13</f>
        <v>467.1</v>
      </c>
      <c r="I13" s="28"/>
    </row>
    <row r="14" spans="1:9" x14ac:dyDescent="0.25">
      <c r="B14" s="46" t="s">
        <v>16</v>
      </c>
      <c r="C14" s="47"/>
      <c r="D14" s="48"/>
      <c r="E14" s="49" t="s">
        <v>15</v>
      </c>
      <c r="F14" s="50">
        <f>'[1]ANEXO 3'!G15+'[1]ANEXO 3'!G25+'[1]ANEXO 3'!G35+'[1]ANEXO 3'!G46+'[1]ANEXO 3'!G56+'[1]ANEXO 3'!G66</f>
        <v>52</v>
      </c>
      <c r="G14" s="51">
        <v>3.07</v>
      </c>
      <c r="H14" s="51">
        <f t="shared" si="0"/>
        <v>159.63999999999999</v>
      </c>
      <c r="I14" s="28"/>
    </row>
    <row r="15" spans="1:9" x14ac:dyDescent="0.25">
      <c r="B15" s="46" t="s">
        <v>17</v>
      </c>
      <c r="C15" s="47"/>
      <c r="D15" s="48"/>
      <c r="E15" s="49" t="s">
        <v>15</v>
      </c>
      <c r="F15" s="50">
        <f>'[1]ANEXO 3'!G134+'[1]ANEXO 3'!G145+'[1]ANEXO 3'!G154+'[1]ANEXO 3'!G167+'[1]ANEXO 3'!G179+'[1]ANEXO 3'!G216+'[1]ANEXO 3'!G225+'[1]ANEXO 3'!G243+'[1]ANEXO 3'!G270+'[1]ANEXO 3'!G291+'[1]ANEXO 3'!G309</f>
        <v>176</v>
      </c>
      <c r="G15" s="51">
        <v>9.42</v>
      </c>
      <c r="H15" s="51">
        <f t="shared" si="0"/>
        <v>1657.92</v>
      </c>
      <c r="I15" s="28"/>
    </row>
    <row r="16" spans="1:9" x14ac:dyDescent="0.25">
      <c r="B16" s="52" t="s">
        <v>18</v>
      </c>
      <c r="C16" s="47"/>
      <c r="D16" s="48"/>
      <c r="E16" s="49" t="s">
        <v>15</v>
      </c>
      <c r="F16" s="50">
        <f>'[1]ANEXO 3'!G114+'[1]ANEXO 3'!G122+'[1]ANEXO 3'!G158+'[1]ANEXO 3'!G188+'[1]ANEXO 3'!G201+'[1]ANEXO 3'!G226+'[1]ANEXO 3'!G255+'[1]ANEXO 3'!G279+'[1]ANEXO 3'!G292+'[1]ANEXO 3'!G310+'[1]ANEXO 3'!G327+'[1]ANEXO 3'!G339</f>
        <v>87</v>
      </c>
      <c r="G16" s="51">
        <v>12.02</v>
      </c>
      <c r="H16" s="51">
        <f t="shared" si="0"/>
        <v>1045.74</v>
      </c>
      <c r="I16" s="28"/>
    </row>
    <row r="17" spans="2:9" ht="26.25" customHeight="1" x14ac:dyDescent="0.25">
      <c r="B17" s="193" t="s">
        <v>19</v>
      </c>
      <c r="C17" s="194"/>
      <c r="D17" s="195"/>
      <c r="E17" s="49" t="s">
        <v>15</v>
      </c>
      <c r="F17" s="50">
        <f>'[1]ANEXO 3'!G16+'[1]ANEXO 3'!G26+'[1]ANEXO 3'!G47+'[1]ANEXO 3'!G57</f>
        <v>51</v>
      </c>
      <c r="G17" s="51">
        <v>8.2100000000000009</v>
      </c>
      <c r="H17" s="51">
        <f t="shared" si="0"/>
        <v>418.71000000000004</v>
      </c>
      <c r="I17" s="28"/>
    </row>
    <row r="18" spans="2:9" x14ac:dyDescent="0.25">
      <c r="B18" s="46" t="s">
        <v>20</v>
      </c>
      <c r="C18" s="47"/>
      <c r="D18" s="48"/>
      <c r="E18" s="49" t="s">
        <v>15</v>
      </c>
      <c r="F18" s="50">
        <f>'[1]ANEXO 3'!G27+'[1]ANEXO 3'!G58</f>
        <v>45</v>
      </c>
      <c r="G18" s="51">
        <v>25.23</v>
      </c>
      <c r="H18" s="51">
        <f t="shared" si="0"/>
        <v>1135.3499999999999</v>
      </c>
      <c r="I18" s="28"/>
    </row>
    <row r="19" spans="2:9" x14ac:dyDescent="0.25">
      <c r="B19" s="46" t="s">
        <v>21</v>
      </c>
      <c r="C19" s="47"/>
      <c r="D19" s="48"/>
      <c r="E19" s="49" t="s">
        <v>22</v>
      </c>
      <c r="F19" s="50">
        <f>'[1]ANEXO 3'!G17+'[1]ANEXO 3'!G28+'[1]ANEXO 3'!G36+'[1]ANEXO 3'!G48+'[1]ANEXO 3'!G59+'[1]ANEXO 3'!G67</f>
        <v>662</v>
      </c>
      <c r="G19" s="51">
        <v>0.94</v>
      </c>
      <c r="H19" s="51">
        <f t="shared" si="0"/>
        <v>622.28</v>
      </c>
      <c r="I19" s="28"/>
    </row>
    <row r="20" spans="2:9" x14ac:dyDescent="0.25">
      <c r="B20" s="46" t="s">
        <v>23</v>
      </c>
      <c r="C20" s="47"/>
      <c r="D20" s="48"/>
      <c r="E20" s="49" t="s">
        <v>15</v>
      </c>
      <c r="F20" s="50">
        <f>'[1]ANEXO 3'!G81+'[1]ANEXO 3'!G94+'[1]ANEXO 3'!G107+'[1]ANEXO 3'!G162+'[1]ANEXO 3'!G171+'[1]ANEXO 3'!G228+'[1]ANEXO 3'!G294+'[1]ANEXO 3'!G312+'[1]ANEXO 3'!G418+'[1]ANEXO 3'!G423+'[1]ANEXO 3'!G428+'[1]ANEXO 3'!G433</f>
        <v>228</v>
      </c>
      <c r="G20" s="51">
        <v>6.22</v>
      </c>
      <c r="H20" s="51">
        <f t="shared" si="0"/>
        <v>1418.1599999999999</v>
      </c>
      <c r="I20" s="28"/>
    </row>
    <row r="21" spans="2:9" x14ac:dyDescent="0.25">
      <c r="B21" s="46" t="s">
        <v>24</v>
      </c>
      <c r="C21" s="47"/>
      <c r="D21" s="48"/>
      <c r="E21" s="49" t="s">
        <v>15</v>
      </c>
      <c r="F21" s="50">
        <f>'[1]ANEXO 3'!G75+'[1]ANEXO 3'!G89+'[1]ANEXO 3'!G102+'[1]ANEXO 3'!G124+'[1]ANEXO 3'!G144+'[1]ANEXO 3'!G178+'[1]ANEXO 3'!G190+'[1]ANEXO 3'!G203+'[1]ANEXO 3'!G215+'[1]ANEXO 3'!G229+'[1]ANEXO 3'!G244+'[1]ANEXO 3'!G257+'[1]ANEXO 3'!G269+'[1]ANEXO 3'!G281+'[1]ANEXO 3'!G295+'[1]ANEXO 3'!G313+'[1]ANEXO 3'!G329+'[1]ANEXO 3'!G341</f>
        <v>42</v>
      </c>
      <c r="G21" s="51">
        <v>71.16</v>
      </c>
      <c r="H21" s="51">
        <f t="shared" si="0"/>
        <v>2988.72</v>
      </c>
      <c r="I21" s="28"/>
    </row>
    <row r="22" spans="2:9" x14ac:dyDescent="0.25">
      <c r="B22" s="46" t="s">
        <v>25</v>
      </c>
      <c r="C22" s="47"/>
      <c r="D22" s="48"/>
      <c r="E22" s="49" t="s">
        <v>15</v>
      </c>
      <c r="F22" s="53">
        <f>'[1]ANEXO 3'!G83+'[1]ANEXO 3'!G96+'[1]ANEXO 3'!G109</f>
        <v>13</v>
      </c>
      <c r="G22" s="51">
        <v>9.5</v>
      </c>
      <c r="H22" s="51">
        <f t="shared" si="0"/>
        <v>123.5</v>
      </c>
      <c r="I22" s="28"/>
    </row>
    <row r="23" spans="2:9" x14ac:dyDescent="0.25">
      <c r="B23" s="46" t="s">
        <v>26</v>
      </c>
      <c r="C23" s="47"/>
      <c r="D23" s="48"/>
      <c r="E23" s="49" t="s">
        <v>15</v>
      </c>
      <c r="F23" s="50"/>
      <c r="G23" s="51">
        <v>13.57</v>
      </c>
      <c r="H23" s="51">
        <f t="shared" si="0"/>
        <v>0</v>
      </c>
      <c r="I23" s="28"/>
    </row>
    <row r="24" spans="2:9" x14ac:dyDescent="0.25">
      <c r="B24" s="46" t="s">
        <v>27</v>
      </c>
      <c r="C24" s="47"/>
      <c r="D24" s="48"/>
      <c r="E24" s="49" t="s">
        <v>15</v>
      </c>
      <c r="F24" s="50">
        <f>'[1]ANEXO 3'!G136+'[1]ANEXO 3'!G147+'[1]ANEXO 3'!G156+'[1]ANEXO 3'!G169+'[1]ANEXO 3'!G181+'[1]ANEXO 3'!G218+'[1]ANEXO 3'!G230+'[1]ANEXO 3'!G245+'[1]ANEXO 3'!G272+'[1]ANEXO 3'!G296+'[1]ANEXO 3'!G314</f>
        <v>88</v>
      </c>
      <c r="G24" s="51">
        <v>11.2</v>
      </c>
      <c r="H24" s="51">
        <f t="shared" si="0"/>
        <v>985.59999999999991</v>
      </c>
      <c r="I24" s="28"/>
    </row>
    <row r="25" spans="2:9" x14ac:dyDescent="0.25">
      <c r="B25" s="46" t="s">
        <v>28</v>
      </c>
      <c r="C25" s="47"/>
      <c r="D25" s="48"/>
      <c r="E25" s="49" t="s">
        <v>15</v>
      </c>
      <c r="F25" s="53">
        <f>'[1]ANEXO 3'!G84+'[1]ANEXO 3'!G97+'[1]ANEXO 3'!G110</f>
        <v>13</v>
      </c>
      <c r="G25" s="51">
        <v>13.35</v>
      </c>
      <c r="H25" s="51">
        <f t="shared" si="0"/>
        <v>173.54999999999998</v>
      </c>
      <c r="I25" s="28"/>
    </row>
    <row r="26" spans="2:9" x14ac:dyDescent="0.25">
      <c r="B26" s="46" t="s">
        <v>29</v>
      </c>
      <c r="C26" s="47"/>
      <c r="D26" s="48"/>
      <c r="E26" s="49" t="s">
        <v>15</v>
      </c>
      <c r="F26" s="50">
        <f>'[1]ANEXO 3'!G18+'[1]ANEXO 3'!G29+'[1]ANEXO 3'!G37+'[1]ANEXO 3'!G49+'[1]ANEXO 3'!G60+'[1]ANEXO 3'!G68</f>
        <v>52</v>
      </c>
      <c r="G26" s="51">
        <v>0.94</v>
      </c>
      <c r="H26" s="51">
        <f t="shared" si="0"/>
        <v>48.879999999999995</v>
      </c>
      <c r="I26" s="28"/>
    </row>
    <row r="27" spans="2:9" x14ac:dyDescent="0.25">
      <c r="B27" s="46" t="s">
        <v>30</v>
      </c>
      <c r="C27" s="47"/>
      <c r="D27" s="48"/>
      <c r="E27" s="49" t="s">
        <v>15</v>
      </c>
      <c r="F27" s="50">
        <f>'[1]ANEXO 3'!G135+'[1]ANEXO 3'!G149+'[1]ANEXO 3'!G155+'[1]ANEXO 3'!G168+'[1]ANEXO 3'!G183+'[1]ANEXO 3'!G220+'[1]ANEXO 3'!G231+'[1]ANEXO 3'!G246+'[1]ANEXO 3'!G274+'[1]ANEXO 3'!G297+'[1]ANEXO 3'!G315</f>
        <v>88</v>
      </c>
      <c r="G27" s="51">
        <v>6.73</v>
      </c>
      <c r="H27" s="51">
        <f t="shared" si="0"/>
        <v>592.24</v>
      </c>
      <c r="I27" s="28"/>
    </row>
    <row r="28" spans="2:9" x14ac:dyDescent="0.25">
      <c r="B28" s="46" t="s">
        <v>31</v>
      </c>
      <c r="C28" s="47"/>
      <c r="D28" s="48"/>
      <c r="E28" s="49" t="s">
        <v>15</v>
      </c>
      <c r="F28" s="50">
        <f>'[1]ANEXO 3'!G143+'[1]ANEXO 3'!G177+'[1]ANEXO 3'!G214+'[1]ANEXO 3'!G232+'[1]ANEXO 3'!G247+'[1]ANEXO 3'!G268+'[1]ANEXO 3'!G298+'[1]ANEXO 3'!G316</f>
        <v>20</v>
      </c>
      <c r="G28" s="51">
        <v>5.36</v>
      </c>
      <c r="H28" s="51">
        <f t="shared" si="0"/>
        <v>107.2</v>
      </c>
      <c r="I28" s="28"/>
    </row>
    <row r="29" spans="2:9" x14ac:dyDescent="0.25">
      <c r="B29" s="46" t="s">
        <v>32</v>
      </c>
      <c r="C29" s="47"/>
      <c r="D29" s="48"/>
      <c r="E29" s="49" t="s">
        <v>15</v>
      </c>
      <c r="F29" s="50">
        <f>'[1]ANEXO 3'!G142+'[1]ANEXO 3'!G176+'[1]ANEXO 3'!G213+'[1]ANEXO 3'!G233+'[1]ANEXO 3'!G248+'[1]ANEXO 3'!G267+'[1]ANEXO 3'!G299+'[1]ANEXO 3'!G317</f>
        <v>14</v>
      </c>
      <c r="G29" s="51">
        <v>4.63</v>
      </c>
      <c r="H29" s="51">
        <f t="shared" si="0"/>
        <v>64.819999999999993</v>
      </c>
      <c r="I29" s="28"/>
    </row>
    <row r="30" spans="2:9" x14ac:dyDescent="0.25">
      <c r="B30" s="46" t="s">
        <v>33</v>
      </c>
      <c r="C30" s="47"/>
      <c r="D30" s="48"/>
      <c r="E30" s="49" t="s">
        <v>15</v>
      </c>
      <c r="F30" s="50">
        <f>'[1]ANEXO 3'!G125+'[1]ANEXO 3'!G191+'[1]ANEXO 3'!G204+'[1]ANEXO 3'!G234+'[1]ANEXO 3'!G258+'[1]ANEXO 3'!G282+'[1]ANEXO 3'!G300+'[1]ANEXO 3'!G318+'[1]ANEXO 3'!G330+'[1]ANEXO 3'!G342</f>
        <v>45</v>
      </c>
      <c r="G30" s="51">
        <v>4.4000000000000004</v>
      </c>
      <c r="H30" s="51">
        <f t="shared" si="0"/>
        <v>198.00000000000003</v>
      </c>
      <c r="I30" s="28"/>
    </row>
    <row r="31" spans="2:9" x14ac:dyDescent="0.25">
      <c r="B31" s="46" t="s">
        <v>34</v>
      </c>
      <c r="C31" s="47"/>
      <c r="D31" s="48"/>
      <c r="E31" s="49" t="s">
        <v>15</v>
      </c>
      <c r="F31" s="50"/>
      <c r="G31" s="51">
        <v>15.37</v>
      </c>
      <c r="H31" s="51">
        <f t="shared" si="0"/>
        <v>0</v>
      </c>
      <c r="I31" s="28"/>
    </row>
    <row r="32" spans="2:9" x14ac:dyDescent="0.25">
      <c r="B32" s="46" t="s">
        <v>35</v>
      </c>
      <c r="C32" s="47"/>
      <c r="D32" s="48"/>
      <c r="E32" s="49" t="s">
        <v>15</v>
      </c>
      <c r="F32" s="50">
        <f>'[1]ANEXO 3'!G79+'[1]ANEXO 3'!G93+'[1]ANEXO 3'!G106+'[1]ANEXO 3'!G126+'[1]ANEXO 3'!G146+'[1]ANEXO 3'!G180+'[1]ANEXO 3'!G193+'[1]ANEXO 3'!G205+'[1]ANEXO 3'!G217+'[1]ANEXO 3'!G235+'[1]ANEXO 3'!G249+'[1]ANEXO 3'!G259+'[1]ANEXO 3'!G271+'[1]ANEXO 3'!G283+'[1]ANEXO 3'!G301+'[1]ANEXO 3'!G319+'[1]ANEXO 3'!G331+'[1]ANEXO 3'!G343</f>
        <v>54</v>
      </c>
      <c r="G32" s="51">
        <v>1.44</v>
      </c>
      <c r="H32" s="51">
        <f t="shared" si="0"/>
        <v>77.759999999999991</v>
      </c>
      <c r="I32" s="28"/>
    </row>
    <row r="33" spans="2:9" x14ac:dyDescent="0.25">
      <c r="B33" s="46" t="s">
        <v>36</v>
      </c>
      <c r="C33" s="47"/>
      <c r="D33" s="48"/>
      <c r="E33" s="49" t="s">
        <v>15</v>
      </c>
      <c r="F33" s="50">
        <f>'[1]ANEXO 3'!G115+'[1]ANEXO 3'!G159+'[1]ANEXO 3'!G192</f>
        <v>42</v>
      </c>
      <c r="G33" s="51">
        <v>15.86</v>
      </c>
      <c r="H33" s="51">
        <f t="shared" si="0"/>
        <v>666.12</v>
      </c>
      <c r="I33" s="28"/>
    </row>
    <row r="34" spans="2:9" x14ac:dyDescent="0.25">
      <c r="B34" s="46" t="s">
        <v>37</v>
      </c>
      <c r="C34" s="47"/>
      <c r="D34" s="48"/>
      <c r="E34" s="49" t="s">
        <v>15</v>
      </c>
      <c r="F34" s="50">
        <f>'[1]ANEXO 3'!G76+'[1]ANEXO 3'!G90+'[1]ANEXO 3'!G103+'[1]ANEXO 3'!G127+'[1]ANEXO 3'!G194+'[1]ANEXO 3'!G206+'[1]ANEXO 3'!G260+'[1]ANEXO 3'!G284+'[1]ANEXO 3'!G332+'[1]ANEXO 3'!G344</f>
        <v>26</v>
      </c>
      <c r="G34" s="51">
        <v>4.4000000000000004</v>
      </c>
      <c r="H34" s="51">
        <f t="shared" si="0"/>
        <v>114.4</v>
      </c>
      <c r="I34" s="28"/>
    </row>
    <row r="35" spans="2:9" x14ac:dyDescent="0.25">
      <c r="B35" s="46" t="s">
        <v>38</v>
      </c>
      <c r="C35" s="47"/>
      <c r="D35" s="48"/>
      <c r="E35" s="49" t="s">
        <v>15</v>
      </c>
      <c r="F35" s="50">
        <f>'[1]ANEXO 3'!G78+'[1]ANEXO 3'!G92+'[1]ANEXO 3'!G105+'[1]ANEXO 3'!G128+'[1]ANEXO 3'!G148+'[1]ANEXO 3'!G207+'[1]ANEXO 3'!G219+'[1]ANEXO 3'!G273+'[1]ANEXO 3'!G285+'[1]ANEXO 3'!G345</f>
        <v>30</v>
      </c>
      <c r="G35" s="51">
        <v>15.31</v>
      </c>
      <c r="H35" s="51">
        <f t="shared" si="0"/>
        <v>459.3</v>
      </c>
      <c r="I35" s="28"/>
    </row>
    <row r="36" spans="2:9" x14ac:dyDescent="0.25">
      <c r="B36" s="46" t="s">
        <v>39</v>
      </c>
      <c r="C36" s="47"/>
      <c r="D36" s="48"/>
      <c r="E36" s="49" t="s">
        <v>15</v>
      </c>
      <c r="F36" s="50">
        <f>'[1]ANEXO 3'!G182+'[1]ANEXO 3'!G195+'[1]ANEXO 3'!G236+'[1]ANEXO 3'!G250+'[1]ANEXO 3'!G261+'[1]ANEXO 3'!G302+'[1]ANEXO 3'!G320+'[1]ANEXO 3'!G333</f>
        <v>24</v>
      </c>
      <c r="G36" s="51">
        <v>5.94</v>
      </c>
      <c r="H36" s="51">
        <f t="shared" si="0"/>
        <v>142.56</v>
      </c>
      <c r="I36" s="28"/>
    </row>
    <row r="37" spans="2:9" x14ac:dyDescent="0.25">
      <c r="B37" s="46" t="s">
        <v>40</v>
      </c>
      <c r="C37" s="47"/>
      <c r="D37" s="48"/>
      <c r="E37" s="49" t="s">
        <v>15</v>
      </c>
      <c r="F37" s="50">
        <v>0</v>
      </c>
      <c r="G37" s="51">
        <v>620.41999999999996</v>
      </c>
      <c r="H37" s="51">
        <f t="shared" si="0"/>
        <v>0</v>
      </c>
      <c r="I37" s="28"/>
    </row>
    <row r="38" spans="2:9" x14ac:dyDescent="0.25">
      <c r="B38" s="46" t="s">
        <v>41</v>
      </c>
      <c r="C38" s="47"/>
      <c r="D38" s="48"/>
      <c r="E38" s="49" t="s">
        <v>15</v>
      </c>
      <c r="F38" s="50">
        <f>'[1]ANEXO 1'!G21</f>
        <v>11</v>
      </c>
      <c r="G38" s="51">
        <v>776.86</v>
      </c>
      <c r="H38" s="51">
        <f t="shared" si="0"/>
        <v>8545.4600000000009</v>
      </c>
      <c r="I38" s="28"/>
    </row>
    <row r="39" spans="2:9" x14ac:dyDescent="0.25">
      <c r="B39" s="46" t="s">
        <v>42</v>
      </c>
      <c r="C39" s="47"/>
      <c r="D39" s="48"/>
      <c r="E39" s="49" t="s">
        <v>15</v>
      </c>
      <c r="F39" s="50">
        <f>'[1]ANEXO 1'!G22</f>
        <v>8</v>
      </c>
      <c r="G39" s="51">
        <v>899.38</v>
      </c>
      <c r="H39" s="51">
        <f t="shared" si="0"/>
        <v>7195.04</v>
      </c>
      <c r="I39" s="28"/>
    </row>
    <row r="40" spans="2:9" x14ac:dyDescent="0.25">
      <c r="B40" s="46" t="s">
        <v>43</v>
      </c>
      <c r="C40" s="47"/>
      <c r="D40" s="48"/>
      <c r="E40" s="49" t="s">
        <v>15</v>
      </c>
      <c r="F40" s="50">
        <f>'[1]ANEXO 1'!G20</f>
        <v>70</v>
      </c>
      <c r="G40" s="51">
        <v>187.08</v>
      </c>
      <c r="H40" s="51">
        <f t="shared" si="0"/>
        <v>13095.6</v>
      </c>
      <c r="I40" s="28"/>
    </row>
    <row r="41" spans="2:9" x14ac:dyDescent="0.25">
      <c r="B41" s="46" t="s">
        <v>44</v>
      </c>
      <c r="C41" s="47"/>
      <c r="D41" s="48"/>
      <c r="E41" s="49" t="s">
        <v>15</v>
      </c>
      <c r="F41" s="50">
        <f>'[1]ANEXO 1'!G19</f>
        <v>72</v>
      </c>
      <c r="G41" s="51">
        <v>263.88</v>
      </c>
      <c r="H41" s="51">
        <f t="shared" si="0"/>
        <v>18999.36</v>
      </c>
      <c r="I41" s="28"/>
    </row>
    <row r="42" spans="2:9" x14ac:dyDescent="0.25">
      <c r="B42" s="46" t="s">
        <v>45</v>
      </c>
      <c r="C42" s="47"/>
      <c r="D42" s="48"/>
      <c r="E42" s="49" t="s">
        <v>15</v>
      </c>
      <c r="F42" s="50">
        <f>'[1]ANEXO 1'!G24</f>
        <v>0</v>
      </c>
      <c r="G42" s="51">
        <v>892.5</v>
      </c>
      <c r="H42" s="51">
        <f t="shared" si="0"/>
        <v>0</v>
      </c>
      <c r="I42" s="28"/>
    </row>
    <row r="43" spans="2:9" x14ac:dyDescent="0.25">
      <c r="B43" s="46" t="s">
        <v>46</v>
      </c>
      <c r="C43" s="47"/>
      <c r="D43" s="48"/>
      <c r="E43" s="49" t="s">
        <v>15</v>
      </c>
      <c r="F43" s="50"/>
      <c r="G43" s="51">
        <v>874.82719999999995</v>
      </c>
      <c r="H43" s="51">
        <f t="shared" si="0"/>
        <v>0</v>
      </c>
      <c r="I43" s="28"/>
    </row>
    <row r="44" spans="2:9" x14ac:dyDescent="0.25">
      <c r="B44" s="46" t="s">
        <v>47</v>
      </c>
      <c r="C44" s="47"/>
      <c r="D44" s="48"/>
      <c r="E44" s="49" t="s">
        <v>15</v>
      </c>
      <c r="F44" s="50">
        <f>'[1]ANEXO 1'!G25</f>
        <v>0</v>
      </c>
      <c r="G44" s="51">
        <v>1039.5</v>
      </c>
      <c r="H44" s="51">
        <f t="shared" si="0"/>
        <v>0</v>
      </c>
      <c r="I44" s="28"/>
    </row>
    <row r="45" spans="2:9" x14ac:dyDescent="0.25">
      <c r="B45" s="46" t="s">
        <v>48</v>
      </c>
      <c r="C45" s="47"/>
      <c r="D45" s="48"/>
      <c r="E45" s="49" t="s">
        <v>15</v>
      </c>
      <c r="F45" s="50"/>
      <c r="G45" s="51">
        <v>1170.3016</v>
      </c>
      <c r="H45" s="51">
        <f t="shared" si="0"/>
        <v>0</v>
      </c>
      <c r="I45" s="28"/>
    </row>
    <row r="46" spans="2:9" x14ac:dyDescent="0.25">
      <c r="B46" s="46" t="s">
        <v>49</v>
      </c>
      <c r="C46" s="47"/>
      <c r="D46" s="48"/>
      <c r="E46" s="49" t="s">
        <v>15</v>
      </c>
      <c r="F46" s="50">
        <f>'[1]ANEXO 1'!G26</f>
        <v>0</v>
      </c>
      <c r="G46" s="51">
        <v>1949.8752000000002</v>
      </c>
      <c r="H46" s="51">
        <f t="shared" si="0"/>
        <v>0</v>
      </c>
      <c r="I46" s="28"/>
    </row>
    <row r="47" spans="2:9" x14ac:dyDescent="0.25">
      <c r="B47" s="46" t="s">
        <v>50</v>
      </c>
      <c r="C47" s="47"/>
      <c r="D47" s="48"/>
      <c r="E47" s="49" t="s">
        <v>15</v>
      </c>
      <c r="F47" s="50">
        <f>F38+F39+F42+F43+F44+F45+F46</f>
        <v>19</v>
      </c>
      <c r="G47" s="51">
        <v>113.274</v>
      </c>
      <c r="H47" s="51">
        <f t="shared" si="0"/>
        <v>2152.2060000000001</v>
      </c>
      <c r="I47" s="28"/>
    </row>
    <row r="48" spans="2:9" x14ac:dyDescent="0.25">
      <c r="B48" s="46" t="s">
        <v>51</v>
      </c>
      <c r="C48" s="47"/>
      <c r="D48" s="48"/>
      <c r="E48" s="49" t="s">
        <v>15</v>
      </c>
      <c r="F48" s="50">
        <f>'[1]ANEXO 3'!G80+'[1]ANEXO 3'!G88+'[1]ANEXO 3'!G101</f>
        <v>13</v>
      </c>
      <c r="G48" s="51">
        <v>94.73</v>
      </c>
      <c r="H48" s="51">
        <f t="shared" si="0"/>
        <v>1231.49</v>
      </c>
      <c r="I48" s="28"/>
    </row>
    <row r="49" spans="2:9" x14ac:dyDescent="0.25">
      <c r="B49" s="46" t="s">
        <v>52</v>
      </c>
      <c r="C49" s="47"/>
      <c r="D49" s="48"/>
      <c r="E49" s="49" t="s">
        <v>15</v>
      </c>
      <c r="F49" s="50">
        <f>'[1]ANEXO 3'!G40+'[1]ANEXO 3'!G71+'[1]ANEXO 3'!G137+'[1]ANEXO 3'!G157+'[1]ANEXO 3'!G170+'[1]ANEXO 3'!G237+'[1]ANEXO 3'!G303+'[1]ANEXO 3'!G321</f>
        <v>69</v>
      </c>
      <c r="G49" s="51">
        <v>1.56</v>
      </c>
      <c r="H49" s="51">
        <f t="shared" si="0"/>
        <v>107.64</v>
      </c>
      <c r="I49" s="28"/>
    </row>
    <row r="50" spans="2:9" x14ac:dyDescent="0.25">
      <c r="B50" s="46" t="s">
        <v>53</v>
      </c>
      <c r="C50" s="47"/>
      <c r="D50" s="48"/>
      <c r="E50" s="49" t="s">
        <v>15</v>
      </c>
      <c r="F50" s="50">
        <f>'[1]ANEXO 3'!G117+'[1]ANEXO 3'!G129+'[1]ANEXO 3'!G161+'[1]ANEXO 3'!G196+'[1]ANEXO 3'!G208+'[1]ANEXO 3'!G238+'[1]ANEXO 3'!G262+'[1]ANEXO 3'!G286+'[1]ANEXO 3'!G304+'[1]ANEXO 3'!G322+'[1]ANEXO 3'!G334+'[1]ANEXO 3'!G346+'[1]ANEXO 3'!G353</f>
        <v>126</v>
      </c>
      <c r="G50" s="51">
        <v>1.8</v>
      </c>
      <c r="H50" s="51">
        <f t="shared" si="0"/>
        <v>226.8</v>
      </c>
      <c r="I50" s="28"/>
    </row>
    <row r="51" spans="2:9" x14ac:dyDescent="0.25">
      <c r="B51" s="46" t="s">
        <v>54</v>
      </c>
      <c r="C51" s="47"/>
      <c r="D51" s="48"/>
      <c r="E51" s="49" t="s">
        <v>15</v>
      </c>
      <c r="F51" s="50">
        <f>'[1]ANEXO 3'!G19+'[1]ANEXO 3'!G30+'[1]ANEXO 3'!G38+'[1]ANEXO 3'!G50+'[1]ANEXO 3'!G61+'[1]ANEXO 3'!G69</f>
        <v>156</v>
      </c>
      <c r="G51" s="51">
        <v>5.09</v>
      </c>
      <c r="H51" s="51">
        <f t="shared" si="0"/>
        <v>794.04</v>
      </c>
      <c r="I51" s="28"/>
    </row>
    <row r="52" spans="2:9" x14ac:dyDescent="0.25">
      <c r="B52" s="46" t="s">
        <v>55</v>
      </c>
      <c r="C52" s="47"/>
      <c r="D52" s="48"/>
      <c r="E52" s="49" t="s">
        <v>15</v>
      </c>
      <c r="F52" s="53"/>
      <c r="G52" s="51">
        <v>2.84</v>
      </c>
      <c r="H52" s="51">
        <f t="shared" si="0"/>
        <v>0</v>
      </c>
      <c r="I52" s="28"/>
    </row>
    <row r="53" spans="2:9" x14ac:dyDescent="0.25">
      <c r="B53" s="54" t="s">
        <v>56</v>
      </c>
      <c r="C53" s="55"/>
      <c r="D53" s="56"/>
      <c r="E53" s="57" t="s">
        <v>15</v>
      </c>
      <c r="F53" s="58">
        <f>'[1]ANEXO 3'!G20+'[1]ANEXO 3'!G31+'[1]ANEXO 3'!G39+'[1]ANEXO 3'!G51+'[1]ANEXO 3'!G62+'[1]ANEXO 3'!G70</f>
        <v>52</v>
      </c>
      <c r="G53" s="51">
        <v>10.44</v>
      </c>
      <c r="H53" s="59">
        <f t="shared" si="0"/>
        <v>542.88</v>
      </c>
      <c r="I53" s="28"/>
    </row>
    <row r="54" spans="2:9" x14ac:dyDescent="0.25">
      <c r="B54" s="60" t="s">
        <v>57</v>
      </c>
      <c r="C54" s="61"/>
      <c r="D54" s="62"/>
      <c r="E54" s="63"/>
      <c r="F54" s="64"/>
      <c r="G54" s="65"/>
      <c r="H54" s="66"/>
      <c r="I54" s="28"/>
    </row>
    <row r="55" spans="2:9" x14ac:dyDescent="0.25">
      <c r="B55" s="67" t="s">
        <v>58</v>
      </c>
      <c r="C55" s="68"/>
      <c r="D55" s="69"/>
      <c r="E55" s="70" t="s">
        <v>15</v>
      </c>
      <c r="F55" s="71">
        <f>'[1]ANEXO 3'!G350+'[1]ANEXO 3'!G358+'[1]ANEXO 3'!G365+'[1]ANEXO 3'!G373+'[1]ANEXO 3'!G383+'[1]ANEXO 3'!G391+'[1]ANEXO 3'!G395+'[1]ANEXO 3'!G402</f>
        <v>276</v>
      </c>
      <c r="G55" s="51">
        <v>6.73</v>
      </c>
      <c r="H55" s="43">
        <f t="shared" si="0"/>
        <v>1857.48</v>
      </c>
      <c r="I55" s="28"/>
    </row>
    <row r="56" spans="2:9" x14ac:dyDescent="0.25">
      <c r="B56" s="46" t="s">
        <v>59</v>
      </c>
      <c r="C56" s="47"/>
      <c r="D56" s="48"/>
      <c r="E56" s="49" t="s">
        <v>15</v>
      </c>
      <c r="F56" s="53">
        <f>'[1]ANEXO 3'!G351+'[1]ANEXO 3'!G359+'[1]ANEXO 3'!G366</f>
        <v>116</v>
      </c>
      <c r="G56" s="51">
        <v>0.85</v>
      </c>
      <c r="H56" s="51">
        <f t="shared" si="0"/>
        <v>98.6</v>
      </c>
      <c r="I56" s="28"/>
    </row>
    <row r="57" spans="2:9" x14ac:dyDescent="0.25">
      <c r="B57" s="46" t="s">
        <v>60</v>
      </c>
      <c r="C57" s="47"/>
      <c r="D57" s="48"/>
      <c r="E57" s="49" t="s">
        <v>15</v>
      </c>
      <c r="F57" s="53">
        <f>'[1]ANEXO 3'!G352+'[1]ANEXO 3'!G360+'[1]ANEXO 3'!G367</f>
        <v>116</v>
      </c>
      <c r="G57" s="51">
        <v>2.4900000000000002</v>
      </c>
      <c r="H57" s="51">
        <f t="shared" si="0"/>
        <v>288.84000000000003</v>
      </c>
      <c r="I57" s="28"/>
    </row>
    <row r="58" spans="2:9" x14ac:dyDescent="0.25">
      <c r="B58" s="46" t="s">
        <v>61</v>
      </c>
      <c r="C58" s="47"/>
      <c r="D58" s="48"/>
      <c r="E58" s="49" t="s">
        <v>15</v>
      </c>
      <c r="F58" s="53">
        <f>'[1]ANEXO 3'!G396+'[1]ANEXO 3'!G403</f>
        <v>12</v>
      </c>
      <c r="G58" s="51">
        <v>88.826399999999992</v>
      </c>
      <c r="H58" s="51">
        <f t="shared" si="0"/>
        <v>1065.9168</v>
      </c>
      <c r="I58" s="28"/>
    </row>
    <row r="59" spans="2:9" x14ac:dyDescent="0.25">
      <c r="B59" s="46" t="s">
        <v>62</v>
      </c>
      <c r="C59" s="47"/>
      <c r="D59" s="48"/>
      <c r="E59" s="49" t="s">
        <v>15</v>
      </c>
      <c r="F59" s="53">
        <f>'[1]ANEXO 3'!G411</f>
        <v>76</v>
      </c>
      <c r="G59" s="51">
        <v>3.52</v>
      </c>
      <c r="H59" s="51">
        <f t="shared" si="0"/>
        <v>267.52</v>
      </c>
      <c r="I59" s="28"/>
    </row>
    <row r="60" spans="2:9" x14ac:dyDescent="0.25">
      <c r="B60" s="46" t="s">
        <v>23</v>
      </c>
      <c r="C60" s="47"/>
      <c r="D60" s="48"/>
      <c r="E60" s="49" t="s">
        <v>15</v>
      </c>
      <c r="F60" s="50">
        <f>'[1]ANEXO 3'!G369</f>
        <v>24</v>
      </c>
      <c r="G60" s="51">
        <v>6.22</v>
      </c>
      <c r="H60" s="51">
        <f t="shared" si="0"/>
        <v>149.28</v>
      </c>
      <c r="I60" s="28"/>
    </row>
    <row r="61" spans="2:9" x14ac:dyDescent="0.25">
      <c r="B61" s="46" t="s">
        <v>63</v>
      </c>
      <c r="C61" s="47"/>
      <c r="D61" s="48"/>
      <c r="E61" s="49" t="s">
        <v>15</v>
      </c>
      <c r="F61" s="53">
        <f>'[1]ANEXO 3'!G379+'[1]ANEXO 3'!G387+'[1]ANEXO 3'!G404</f>
        <v>157</v>
      </c>
      <c r="G61" s="51">
        <v>17.98</v>
      </c>
      <c r="H61" s="51">
        <f t="shared" si="0"/>
        <v>2822.86</v>
      </c>
      <c r="I61" s="28"/>
    </row>
    <row r="62" spans="2:9" x14ac:dyDescent="0.25">
      <c r="B62" s="46" t="s">
        <v>64</v>
      </c>
      <c r="C62" s="47"/>
      <c r="D62" s="48"/>
      <c r="E62" s="49" t="s">
        <v>15</v>
      </c>
      <c r="F62" s="50">
        <f>'[1]ANEXO 3'!G374+'[1]ANEXO 3'!G397</f>
        <v>99</v>
      </c>
      <c r="G62" s="51">
        <v>8.1499999999999986</v>
      </c>
      <c r="H62" s="51">
        <f t="shared" si="0"/>
        <v>806.84999999999991</v>
      </c>
      <c r="I62" s="28"/>
    </row>
    <row r="63" spans="2:9" x14ac:dyDescent="0.25">
      <c r="B63" s="46" t="s">
        <v>65</v>
      </c>
      <c r="C63" s="47"/>
      <c r="D63" s="48"/>
      <c r="E63" s="49" t="s">
        <v>15</v>
      </c>
      <c r="F63" s="50">
        <f>'[1]ANEXO 3'!G375+'[1]ANEXO 3'!G398+'[1]ANEXO 3'!G380+'[1]ANEXO 3'!G388+'[1]ANEXO 3'!G405+'[1]ANEXO 3'!G413</f>
        <v>1142</v>
      </c>
      <c r="G63" s="51">
        <v>0.2</v>
      </c>
      <c r="H63" s="51">
        <f t="shared" si="0"/>
        <v>228.4</v>
      </c>
      <c r="I63" s="28"/>
    </row>
    <row r="64" spans="2:9" x14ac:dyDescent="0.25">
      <c r="B64" s="46" t="s">
        <v>66</v>
      </c>
      <c r="C64" s="47"/>
      <c r="D64" s="48"/>
      <c r="E64" s="49" t="s">
        <v>15</v>
      </c>
      <c r="F64" s="50">
        <f>'[1]ANEXO 3'!G381+'[1]ANEXO 3'!G389+'[1]ANEXO 3'!G406+'[1]ANEXO 3'!G412</f>
        <v>331</v>
      </c>
      <c r="G64" s="51">
        <v>0.73</v>
      </c>
      <c r="H64" s="51">
        <f t="shared" si="0"/>
        <v>241.63</v>
      </c>
      <c r="I64" s="28"/>
    </row>
    <row r="65" spans="1:9" x14ac:dyDescent="0.25">
      <c r="B65" s="46" t="s">
        <v>67</v>
      </c>
      <c r="C65" s="47"/>
      <c r="D65" s="48"/>
      <c r="E65" s="49" t="s">
        <v>15</v>
      </c>
      <c r="F65" s="50">
        <f>'[1]ANEXO 3'!G382+'[1]ANEXO 3'!G390+'[1]ANEXO 3'!G407</f>
        <v>157</v>
      </c>
      <c r="G65" s="51">
        <v>5.19</v>
      </c>
      <c r="H65" s="51">
        <f t="shared" si="0"/>
        <v>814.83</v>
      </c>
      <c r="I65" s="28"/>
    </row>
    <row r="66" spans="1:9" ht="15.75" thickBot="1" x14ac:dyDescent="0.3">
      <c r="B66" s="54" t="s">
        <v>68</v>
      </c>
      <c r="C66" s="55"/>
      <c r="D66" s="56"/>
      <c r="E66" s="49" t="s">
        <v>15</v>
      </c>
      <c r="F66" s="72">
        <f>'[1]ANEXO 3'!G361+'[1]ANEXO 3'!G368</f>
        <v>77</v>
      </c>
      <c r="G66" s="51">
        <v>2.4900000000000002</v>
      </c>
      <c r="H66" s="59">
        <f t="shared" si="0"/>
        <v>191.73000000000002</v>
      </c>
      <c r="I66" s="28"/>
    </row>
    <row r="67" spans="1:9" ht="15.75" thickBot="1" x14ac:dyDescent="0.3">
      <c r="B67" s="73"/>
      <c r="C67" s="74"/>
      <c r="D67" s="75"/>
      <c r="E67" s="75"/>
      <c r="F67" s="187" t="s">
        <v>69</v>
      </c>
      <c r="G67" s="188"/>
      <c r="H67" s="76">
        <f>SUM(H13:H66)</f>
        <v>75392.002800000017</v>
      </c>
      <c r="I67" s="28"/>
    </row>
    <row r="68" spans="1:9" ht="15.75" thickBot="1" x14ac:dyDescent="0.3">
      <c r="A68" s="29" t="s">
        <v>70</v>
      </c>
      <c r="B68" s="177" t="s">
        <v>71</v>
      </c>
      <c r="C68" s="178"/>
      <c r="D68" s="178"/>
      <c r="E68" s="77"/>
      <c r="F68" s="179"/>
      <c r="G68" s="179"/>
      <c r="H68" s="180"/>
      <c r="I68" s="78"/>
    </row>
    <row r="69" spans="1:9" x14ac:dyDescent="0.25">
      <c r="B69" s="46" t="s">
        <v>72</v>
      </c>
      <c r="C69" s="47"/>
      <c r="D69" s="48"/>
      <c r="E69" s="49" t="s">
        <v>22</v>
      </c>
      <c r="F69" s="53">
        <f>'[1]ANEXO 1'!G100+'[1]ANEXO 3'!G82+'[1]ANEXO 3'!G95+'[1]ANEXO 3'!G108+'[1]ANEXO 3'!G116+'[1]ANEXO 3'!G123+'[1]ANEXO 3'!G160+'[1]ANEXO 3'!G189+'[1]ANEXO 3'!G202+'[1]ANEXO 3'!G227+'[1]ANEXO 3'!G256+'[1]ANEXO 3'!G280+'[1]ANEXO 3'!G293+'[1]ANEXO 3'!G311+'[1]ANEXO 3'!G417+'[1]ANEXO 3'!G422+'[1]ANEXO 3'!G427+'[1]ANEXO 3'!G432</f>
        <v>3001</v>
      </c>
      <c r="G69" s="51">
        <v>0.71</v>
      </c>
      <c r="H69" s="51">
        <f t="shared" ref="H69:H78" si="1">+F69*G69</f>
        <v>2130.71</v>
      </c>
      <c r="I69" s="78"/>
    </row>
    <row r="70" spans="1:9" x14ac:dyDescent="0.25">
      <c r="B70" s="46" t="s">
        <v>73</v>
      </c>
      <c r="C70" s="47"/>
      <c r="D70" s="48"/>
      <c r="E70" s="49" t="s">
        <v>22</v>
      </c>
      <c r="F70" s="53">
        <f>'[1]ANEXO 1'!G101</f>
        <v>0</v>
      </c>
      <c r="G70" s="51">
        <v>0.75</v>
      </c>
      <c r="H70" s="51">
        <f t="shared" si="1"/>
        <v>0</v>
      </c>
      <c r="I70" s="78"/>
    </row>
    <row r="71" spans="1:9" x14ac:dyDescent="0.25">
      <c r="B71" s="46" t="s">
        <v>74</v>
      </c>
      <c r="C71" s="47"/>
      <c r="D71" s="48"/>
      <c r="E71" s="49" t="s">
        <v>22</v>
      </c>
      <c r="F71" s="53">
        <f>'[1]ANEXO 1'!G102</f>
        <v>1491</v>
      </c>
      <c r="G71" s="51">
        <v>1.5</v>
      </c>
      <c r="H71" s="51">
        <f t="shared" si="1"/>
        <v>2236.5</v>
      </c>
      <c r="I71" s="78"/>
    </row>
    <row r="72" spans="1:9" x14ac:dyDescent="0.25">
      <c r="B72" s="46" t="s">
        <v>75</v>
      </c>
      <c r="C72" s="47"/>
      <c r="D72" s="48"/>
      <c r="E72" s="49" t="s">
        <v>22</v>
      </c>
      <c r="F72" s="53">
        <f>'[1]ANEXO 1'!G103+'[1]ANEXO 3'!G328+'[1]ANEXO 3'!G340</f>
        <v>0</v>
      </c>
      <c r="G72" s="51">
        <v>2.9</v>
      </c>
      <c r="H72" s="51">
        <f t="shared" si="1"/>
        <v>0</v>
      </c>
      <c r="I72" s="78"/>
    </row>
    <row r="73" spans="1:9" x14ac:dyDescent="0.25">
      <c r="B73" s="46" t="s">
        <v>76</v>
      </c>
      <c r="C73" s="47"/>
      <c r="D73" s="48"/>
      <c r="E73" s="49" t="s">
        <v>22</v>
      </c>
      <c r="F73" s="53">
        <f>'[1]ANEXO 1'!G104+'[1]ANEXO 3'!G354</f>
        <v>2320</v>
      </c>
      <c r="G73" s="51">
        <v>0.51</v>
      </c>
      <c r="H73" s="51">
        <f t="shared" si="1"/>
        <v>1183.2</v>
      </c>
      <c r="I73" s="78"/>
    </row>
    <row r="74" spans="1:9" x14ac:dyDescent="0.25">
      <c r="B74" s="46" t="s">
        <v>77</v>
      </c>
      <c r="C74" s="47"/>
      <c r="D74" s="48"/>
      <c r="E74" s="49" t="s">
        <v>22</v>
      </c>
      <c r="F74" s="53">
        <f>'[1]ANEXO 1'!G105</f>
        <v>497</v>
      </c>
      <c r="G74" s="51">
        <v>0.73</v>
      </c>
      <c r="H74" s="51">
        <f t="shared" si="1"/>
        <v>362.81</v>
      </c>
      <c r="I74" s="78"/>
    </row>
    <row r="75" spans="1:9" x14ac:dyDescent="0.25">
      <c r="B75" s="46" t="s">
        <v>78</v>
      </c>
      <c r="C75" s="47"/>
      <c r="D75" s="48"/>
      <c r="E75" s="49" t="s">
        <v>22</v>
      </c>
      <c r="F75" s="53">
        <f>'[1]ANEXO 1'!G106</f>
        <v>0</v>
      </c>
      <c r="G75" s="51">
        <v>1.22</v>
      </c>
      <c r="H75" s="51">
        <f t="shared" si="1"/>
        <v>0</v>
      </c>
      <c r="I75" s="78"/>
    </row>
    <row r="76" spans="1:9" x14ac:dyDescent="0.25">
      <c r="B76" s="46" t="s">
        <v>79</v>
      </c>
      <c r="C76" s="47"/>
      <c r="D76" s="48"/>
      <c r="E76" s="49" t="s">
        <v>22</v>
      </c>
      <c r="F76" s="53">
        <f>'[1]ANEXO 1'!G107</f>
        <v>5334</v>
      </c>
      <c r="G76" s="51">
        <v>4.16</v>
      </c>
      <c r="H76" s="51">
        <f t="shared" si="1"/>
        <v>22189.440000000002</v>
      </c>
      <c r="I76" s="78"/>
    </row>
    <row r="77" spans="1:9" x14ac:dyDescent="0.25">
      <c r="B77" s="46" t="s">
        <v>80</v>
      </c>
      <c r="C77" s="47"/>
      <c r="D77" s="48"/>
      <c r="E77" s="49" t="s">
        <v>22</v>
      </c>
      <c r="F77" s="53">
        <f>'[1]ANEXO 1'!G108</f>
        <v>0</v>
      </c>
      <c r="G77" s="51">
        <v>3.33</v>
      </c>
      <c r="H77" s="51">
        <f t="shared" si="1"/>
        <v>0</v>
      </c>
      <c r="I77" s="78"/>
    </row>
    <row r="78" spans="1:9" ht="15.75" thickBot="1" x14ac:dyDescent="0.3">
      <c r="B78" s="79" t="s">
        <v>81</v>
      </c>
      <c r="C78" s="80"/>
      <c r="D78" s="81"/>
      <c r="E78" s="82" t="s">
        <v>22</v>
      </c>
      <c r="F78" s="83">
        <f>'[1]ANEXO 1'!G109</f>
        <v>0</v>
      </c>
      <c r="G78" s="51">
        <v>2.72</v>
      </c>
      <c r="H78" s="84">
        <f t="shared" si="1"/>
        <v>0</v>
      </c>
      <c r="I78" s="78"/>
    </row>
    <row r="79" spans="1:9" ht="15.75" thickBot="1" x14ac:dyDescent="0.3">
      <c r="B79" s="73"/>
      <c r="C79" s="74"/>
      <c r="D79" s="75"/>
      <c r="E79" s="75"/>
      <c r="F79" s="172" t="s">
        <v>82</v>
      </c>
      <c r="G79" s="173"/>
      <c r="H79" s="76">
        <f>SUM(H69:H78)</f>
        <v>28102.660000000003</v>
      </c>
      <c r="I79" s="78"/>
    </row>
    <row r="80" spans="1:9" ht="15.75" thickBot="1" x14ac:dyDescent="0.3">
      <c r="A80" s="29" t="s">
        <v>83</v>
      </c>
      <c r="B80" s="177" t="s">
        <v>84</v>
      </c>
      <c r="C80" s="178"/>
      <c r="D80" s="178"/>
      <c r="E80" s="77"/>
      <c r="F80" s="179"/>
      <c r="G80" s="179"/>
      <c r="H80" s="180"/>
      <c r="I80" s="78"/>
    </row>
    <row r="81" spans="2:9" x14ac:dyDescent="0.25">
      <c r="B81" s="85" t="s">
        <v>85</v>
      </c>
      <c r="C81" s="86"/>
      <c r="D81" s="87"/>
      <c r="E81" s="88" t="s">
        <v>15</v>
      </c>
      <c r="F81" s="89">
        <f>'[1]ANEXO 3'!G493+'[1]ANEXO 3'!G499+'[1]ANEXO 3'!G504</f>
        <v>29</v>
      </c>
      <c r="G81" s="51">
        <v>7.81</v>
      </c>
      <c r="H81" s="90">
        <f t="shared" ref="H81:H91" si="2">+F81*G81</f>
        <v>226.48999999999998</v>
      </c>
      <c r="I81" s="78"/>
    </row>
    <row r="82" spans="2:9" x14ac:dyDescent="0.25">
      <c r="B82" s="46" t="s">
        <v>86</v>
      </c>
      <c r="C82" s="47"/>
      <c r="D82" s="48"/>
      <c r="E82" s="49" t="s">
        <v>87</v>
      </c>
      <c r="F82" s="53">
        <f>'[1]ANEXO 3'!G500+'[1]ANEXO 3'!G505</f>
        <v>129</v>
      </c>
      <c r="G82" s="51">
        <v>7.5</v>
      </c>
      <c r="H82" s="51">
        <f t="shared" si="2"/>
        <v>967.5</v>
      </c>
      <c r="I82" s="78"/>
    </row>
    <row r="83" spans="2:9" x14ac:dyDescent="0.25">
      <c r="B83" s="46" t="s">
        <v>88</v>
      </c>
      <c r="C83" s="47"/>
      <c r="D83" s="48"/>
      <c r="E83" s="49" t="s">
        <v>87</v>
      </c>
      <c r="F83" s="53">
        <f>'[1]ANEXO 3'!G494+'[1]ANEXO 3'!G506</f>
        <v>132</v>
      </c>
      <c r="G83" s="51">
        <v>14.63</v>
      </c>
      <c r="H83" s="51">
        <f t="shared" si="2"/>
        <v>1931.16</v>
      </c>
      <c r="I83" s="78"/>
    </row>
    <row r="84" spans="2:9" x14ac:dyDescent="0.25">
      <c r="B84" s="46" t="s">
        <v>72</v>
      </c>
      <c r="C84" s="47"/>
      <c r="D84" s="48"/>
      <c r="E84" s="49" t="s">
        <v>22</v>
      </c>
      <c r="F84" s="53">
        <f>'[1]ANEXO 3'!G437+2*'[1]ANEXO 1'!G130</f>
        <v>58</v>
      </c>
      <c r="G84" s="51">
        <v>0.71</v>
      </c>
      <c r="H84" s="51">
        <f>+F84*G84</f>
        <v>41.18</v>
      </c>
      <c r="I84" s="78"/>
    </row>
    <row r="85" spans="2:9" x14ac:dyDescent="0.25">
      <c r="B85" s="46" t="s">
        <v>89</v>
      </c>
      <c r="C85" s="47"/>
      <c r="D85" s="48"/>
      <c r="E85" s="49" t="s">
        <v>87</v>
      </c>
      <c r="F85" s="53">
        <f>'[1]ANEXO 3'!G495</f>
        <v>0</v>
      </c>
      <c r="G85" s="51">
        <v>35.162400000000005</v>
      </c>
      <c r="H85" s="51">
        <f t="shared" si="2"/>
        <v>0</v>
      </c>
      <c r="I85" s="78"/>
    </row>
    <row r="86" spans="2:9" x14ac:dyDescent="0.25">
      <c r="B86" s="46" t="s">
        <v>90</v>
      </c>
      <c r="C86" s="47"/>
      <c r="D86" s="48"/>
      <c r="E86" s="49" t="s">
        <v>87</v>
      </c>
      <c r="F86" s="53">
        <f>'[1]ANEXO 3'!G446+15*'[1]ANEXO 1'!G131</f>
        <v>435</v>
      </c>
      <c r="G86" s="51">
        <v>1.4</v>
      </c>
      <c r="H86" s="51">
        <f t="shared" si="2"/>
        <v>609</v>
      </c>
      <c r="I86" s="78"/>
    </row>
    <row r="87" spans="2:9" x14ac:dyDescent="0.25">
      <c r="B87" s="46" t="s">
        <v>23</v>
      </c>
      <c r="C87" s="47"/>
      <c r="D87" s="48"/>
      <c r="E87" s="49" t="s">
        <v>15</v>
      </c>
      <c r="F87" s="53">
        <f>'[1]ANEXO 3'!G438+2*'[1]ANEXO 1'!G130</f>
        <v>58</v>
      </c>
      <c r="G87" s="51">
        <v>6.22</v>
      </c>
      <c r="H87" s="51">
        <f t="shared" si="2"/>
        <v>360.76</v>
      </c>
      <c r="I87" s="78"/>
    </row>
    <row r="88" spans="2:9" x14ac:dyDescent="0.25">
      <c r="B88" s="46" t="s">
        <v>91</v>
      </c>
      <c r="C88" s="47"/>
      <c r="D88" s="48"/>
      <c r="E88" s="49" t="s">
        <v>15</v>
      </c>
      <c r="F88" s="53">
        <f>'[1]ANEXO 3'!G496+'[1]ANEXO 3'!G501+'[1]ANEXO 3'!G507</f>
        <v>87</v>
      </c>
      <c r="G88" s="51">
        <v>8.07</v>
      </c>
      <c r="H88" s="51">
        <f t="shared" si="2"/>
        <v>702.09</v>
      </c>
      <c r="I88" s="78"/>
    </row>
    <row r="89" spans="2:9" x14ac:dyDescent="0.25">
      <c r="B89" s="46" t="s">
        <v>92</v>
      </c>
      <c r="C89" s="47"/>
      <c r="D89" s="48"/>
      <c r="E89" s="49" t="s">
        <v>15</v>
      </c>
      <c r="F89" s="53">
        <f>'[1]ANEXO 3'!G439+'[1]ANEXO 1'!G130</f>
        <v>29</v>
      </c>
      <c r="G89" s="51">
        <v>9.5</v>
      </c>
      <c r="H89" s="51">
        <f t="shared" si="2"/>
        <v>275.5</v>
      </c>
      <c r="I89" s="78"/>
    </row>
    <row r="90" spans="2:9" x14ac:dyDescent="0.25">
      <c r="B90" s="46" t="s">
        <v>28</v>
      </c>
      <c r="C90" s="47"/>
      <c r="D90" s="48"/>
      <c r="E90" s="49" t="s">
        <v>15</v>
      </c>
      <c r="F90" s="53">
        <f>'[1]ANEXO 3'!G440+'[1]ANEXO 1'!G130</f>
        <v>29</v>
      </c>
      <c r="G90" s="51">
        <v>13.35</v>
      </c>
      <c r="H90" s="51">
        <f t="shared" si="2"/>
        <v>387.15</v>
      </c>
      <c r="I90" s="78"/>
    </row>
    <row r="91" spans="2:9" x14ac:dyDescent="0.25">
      <c r="B91" s="46" t="s">
        <v>93</v>
      </c>
      <c r="C91" s="47"/>
      <c r="D91" s="48"/>
      <c r="E91" s="49" t="s">
        <v>15</v>
      </c>
      <c r="F91" s="53">
        <f>'[1]ANEXO 3'!G445+'[1]ANEXO 1'!G131</f>
        <v>29</v>
      </c>
      <c r="G91" s="51">
        <v>13.62</v>
      </c>
      <c r="H91" s="51">
        <f t="shared" si="2"/>
        <v>394.97999999999996</v>
      </c>
      <c r="I91" s="78"/>
    </row>
    <row r="92" spans="2:9" x14ac:dyDescent="0.25">
      <c r="B92" s="46" t="s">
        <v>94</v>
      </c>
      <c r="C92" s="47"/>
      <c r="D92" s="48"/>
      <c r="E92" s="49" t="s">
        <v>15</v>
      </c>
      <c r="F92" s="53">
        <f>'[1]ANEXO 1'!G128</f>
        <v>0</v>
      </c>
      <c r="G92" s="51">
        <v>1451.4</v>
      </c>
      <c r="H92" s="51">
        <f>F92*G92</f>
        <v>0</v>
      </c>
      <c r="I92" s="78"/>
    </row>
    <row r="93" spans="2:9" x14ac:dyDescent="0.25">
      <c r="B93" s="46" t="s">
        <v>95</v>
      </c>
      <c r="C93" s="47"/>
      <c r="D93" s="48"/>
      <c r="E93" s="49" t="s">
        <v>15</v>
      </c>
      <c r="F93" s="53">
        <f>'[1]ANEXO 1'!G127</f>
        <v>7</v>
      </c>
      <c r="G93" s="51">
        <v>1928.69</v>
      </c>
      <c r="H93" s="51">
        <f>+F93*G93</f>
        <v>13500.83</v>
      </c>
      <c r="I93" s="78"/>
    </row>
    <row r="94" spans="2:9" x14ac:dyDescent="0.25">
      <c r="B94" s="46" t="s">
        <v>96</v>
      </c>
      <c r="C94" s="47"/>
      <c r="D94" s="48"/>
      <c r="E94" s="49" t="s">
        <v>15</v>
      </c>
      <c r="F94" s="53">
        <f>'[1]ANEXO 1'!G126</f>
        <v>13</v>
      </c>
      <c r="G94" s="51">
        <v>2294.9499999999998</v>
      </c>
      <c r="H94" s="51">
        <f>+F94*G94</f>
        <v>29834.35</v>
      </c>
      <c r="I94" s="78"/>
    </row>
    <row r="95" spans="2:9" x14ac:dyDescent="0.25">
      <c r="B95" s="46" t="s">
        <v>97</v>
      </c>
      <c r="C95" s="47"/>
      <c r="D95" s="48"/>
      <c r="E95" s="49" t="s">
        <v>15</v>
      </c>
      <c r="F95" s="53">
        <f>'[1]ANEXO 1'!G125</f>
        <v>9</v>
      </c>
      <c r="G95" s="51">
        <v>2646.76</v>
      </c>
      <c r="H95" s="51">
        <f>+F95*G95</f>
        <v>23820.840000000004</v>
      </c>
      <c r="I95" s="78"/>
    </row>
    <row r="96" spans="2:9" x14ac:dyDescent="0.25">
      <c r="B96" s="46" t="s">
        <v>98</v>
      </c>
      <c r="C96" s="47"/>
      <c r="D96" s="48"/>
      <c r="E96" s="49" t="s">
        <v>15</v>
      </c>
      <c r="F96" s="53">
        <f>'[1]ANEXO 1'!G124</f>
        <v>0</v>
      </c>
      <c r="G96" s="51">
        <v>3637.51</v>
      </c>
      <c r="H96" s="51">
        <f t="shared" ref="H96:H98" si="3">+F96*G96</f>
        <v>0</v>
      </c>
      <c r="I96" s="78"/>
    </row>
    <row r="97" spans="1:9" x14ac:dyDescent="0.25">
      <c r="B97" s="46" t="s">
        <v>99</v>
      </c>
      <c r="C97" s="55"/>
      <c r="D97" s="56"/>
      <c r="E97" s="49" t="s">
        <v>15</v>
      </c>
      <c r="F97" s="53">
        <f>'[1]ANEXO 3'!G444+'[1]ANEXO 1'!G131</f>
        <v>29</v>
      </c>
      <c r="G97" s="51">
        <v>3.2363170777737937</v>
      </c>
      <c r="H97" s="51">
        <f t="shared" si="3"/>
        <v>93.853195255440014</v>
      </c>
      <c r="I97" s="78"/>
    </row>
    <row r="98" spans="1:9" ht="15.75" thickBot="1" x14ac:dyDescent="0.3">
      <c r="B98" s="91" t="s">
        <v>100</v>
      </c>
      <c r="C98" s="92"/>
      <c r="D98" s="93"/>
      <c r="E98" s="94" t="s">
        <v>15</v>
      </c>
      <c r="F98" s="94">
        <f>'[1]ANEXO 3'!G443+'[1]ANEXO 1'!G131</f>
        <v>29</v>
      </c>
      <c r="G98" s="51">
        <v>10.85</v>
      </c>
      <c r="H98" s="95">
        <f t="shared" si="3"/>
        <v>314.64999999999998</v>
      </c>
      <c r="I98" s="78"/>
    </row>
    <row r="99" spans="1:9" ht="15.75" thickBot="1" x14ac:dyDescent="0.3">
      <c r="B99" s="73"/>
      <c r="C99" s="74"/>
      <c r="D99" s="75"/>
      <c r="E99" s="75"/>
      <c r="F99" s="172" t="s">
        <v>101</v>
      </c>
      <c r="G99" s="173"/>
      <c r="H99" s="76">
        <f>SUM(H81:H98)</f>
        <v>73460.333195255429</v>
      </c>
      <c r="I99" s="78"/>
    </row>
    <row r="100" spans="1:9" ht="15.75" thickBot="1" x14ac:dyDescent="0.3">
      <c r="A100" s="29" t="s">
        <v>102</v>
      </c>
      <c r="B100" s="177" t="s">
        <v>103</v>
      </c>
      <c r="C100" s="178"/>
      <c r="D100" s="178"/>
      <c r="E100" s="77"/>
      <c r="F100" s="179"/>
      <c r="G100" s="179"/>
      <c r="H100" s="180"/>
      <c r="I100" s="78"/>
    </row>
    <row r="101" spans="1:9" x14ac:dyDescent="0.25">
      <c r="B101" s="38" t="s">
        <v>104</v>
      </c>
      <c r="C101" s="39"/>
      <c r="D101" s="40"/>
      <c r="E101" s="41" t="s">
        <v>15</v>
      </c>
      <c r="F101" s="96">
        <f>'[1]ANEXO 1'!G143</f>
        <v>159</v>
      </c>
      <c r="G101" s="51">
        <v>148.43</v>
      </c>
      <c r="H101" s="97">
        <f>+F101*G101</f>
        <v>23600.370000000003</v>
      </c>
      <c r="I101" s="78"/>
    </row>
    <row r="102" spans="1:9" x14ac:dyDescent="0.25">
      <c r="B102" s="46" t="s">
        <v>105</v>
      </c>
      <c r="C102" s="47"/>
      <c r="D102" s="48"/>
      <c r="E102" s="49" t="s">
        <v>15</v>
      </c>
      <c r="F102" s="98">
        <f>'[1]ANEXO 1'!G142</f>
        <v>0</v>
      </c>
      <c r="G102" s="51">
        <v>186.63</v>
      </c>
      <c r="H102" s="51">
        <f t="shared" ref="H102:H105" si="4">+F102*G102</f>
        <v>0</v>
      </c>
      <c r="I102" s="78"/>
    </row>
    <row r="103" spans="1:9" x14ac:dyDescent="0.25">
      <c r="B103" s="46" t="s">
        <v>106</v>
      </c>
      <c r="C103" s="47"/>
      <c r="D103" s="48"/>
      <c r="E103" s="49" t="s">
        <v>15</v>
      </c>
      <c r="F103" s="98">
        <f>2*SUM(F101:F102)</f>
        <v>318</v>
      </c>
      <c r="G103" s="51">
        <v>2.44</v>
      </c>
      <c r="H103" s="51">
        <f t="shared" si="4"/>
        <v>775.92</v>
      </c>
      <c r="I103" s="78"/>
    </row>
    <row r="104" spans="1:9" x14ac:dyDescent="0.25">
      <c r="B104" s="46" t="s">
        <v>107</v>
      </c>
      <c r="C104" s="47"/>
      <c r="D104" s="48"/>
      <c r="E104" s="49" t="s">
        <v>87</v>
      </c>
      <c r="F104" s="98">
        <f>3*F101+4*F102</f>
        <v>477</v>
      </c>
      <c r="G104" s="51">
        <v>1.55</v>
      </c>
      <c r="H104" s="51">
        <f t="shared" si="4"/>
        <v>739.35</v>
      </c>
      <c r="I104" s="78"/>
    </row>
    <row r="105" spans="1:9" ht="15.75" thickBot="1" x14ac:dyDescent="0.3">
      <c r="B105" s="46" t="s">
        <v>108</v>
      </c>
      <c r="C105" s="47"/>
      <c r="D105" s="48"/>
      <c r="E105" s="49" t="s">
        <v>15</v>
      </c>
      <c r="F105" s="98">
        <f>3*SUM(F101:F102)</f>
        <v>477</v>
      </c>
      <c r="G105" s="51">
        <v>0.2</v>
      </c>
      <c r="H105" s="51">
        <f t="shared" si="4"/>
        <v>95.4</v>
      </c>
      <c r="I105" s="78"/>
    </row>
    <row r="106" spans="1:9" ht="15.75" thickBot="1" x14ac:dyDescent="0.3">
      <c r="B106" s="73"/>
      <c r="C106" s="74"/>
      <c r="D106" s="75"/>
      <c r="E106" s="75"/>
      <c r="F106" s="172" t="s">
        <v>109</v>
      </c>
      <c r="G106" s="173"/>
      <c r="H106" s="76">
        <f>SUM(H101:H105)</f>
        <v>25211.040000000001</v>
      </c>
      <c r="I106" s="78"/>
    </row>
    <row r="107" spans="1:9" ht="15.75" thickBot="1" x14ac:dyDescent="0.3">
      <c r="A107" s="29" t="s">
        <v>110</v>
      </c>
      <c r="B107" s="177" t="s">
        <v>111</v>
      </c>
      <c r="C107" s="178"/>
      <c r="D107" s="178"/>
      <c r="E107" s="77"/>
      <c r="F107" s="179"/>
      <c r="G107" s="179"/>
      <c r="H107" s="180"/>
      <c r="I107" s="78"/>
    </row>
    <row r="108" spans="1:9" x14ac:dyDescent="0.25">
      <c r="B108" s="46" t="s">
        <v>112</v>
      </c>
      <c r="C108" s="47"/>
      <c r="D108" s="48"/>
      <c r="E108" s="49" t="s">
        <v>87</v>
      </c>
      <c r="F108" s="98">
        <f>'[1]ANEXO 3'!G449+'[1]ANEXO 3'!G471</f>
        <v>12975</v>
      </c>
      <c r="G108" s="51">
        <v>2.5299999999999998</v>
      </c>
      <c r="H108" s="51">
        <f t="shared" ref="H108:H135" si="5">+F108*G108</f>
        <v>32826.75</v>
      </c>
      <c r="I108" s="78"/>
    </row>
    <row r="109" spans="1:9" x14ac:dyDescent="0.25">
      <c r="B109" s="46" t="s">
        <v>113</v>
      </c>
      <c r="C109" s="47"/>
      <c r="D109" s="48"/>
      <c r="E109" s="49" t="s">
        <v>15</v>
      </c>
      <c r="F109" s="98">
        <f>'[1]ANEXO 3'!G450</f>
        <v>1038</v>
      </c>
      <c r="G109" s="51">
        <v>1.43</v>
      </c>
      <c r="H109" s="51">
        <f t="shared" si="5"/>
        <v>1484.34</v>
      </c>
      <c r="I109" s="78"/>
    </row>
    <row r="110" spans="1:9" x14ac:dyDescent="0.25">
      <c r="B110" s="46" t="s">
        <v>106</v>
      </c>
      <c r="C110" s="47"/>
      <c r="D110" s="48"/>
      <c r="E110" s="49" t="s">
        <v>15</v>
      </c>
      <c r="F110" s="98">
        <f>'[1]ANEXO 3'!G451</f>
        <v>1557</v>
      </c>
      <c r="G110" s="51">
        <v>2.44</v>
      </c>
      <c r="H110" s="51">
        <f t="shared" si="5"/>
        <v>3799.08</v>
      </c>
      <c r="I110" s="78"/>
    </row>
    <row r="111" spans="1:9" x14ac:dyDescent="0.25">
      <c r="B111" s="46" t="s">
        <v>114</v>
      </c>
      <c r="C111" s="47"/>
      <c r="D111" s="48"/>
      <c r="E111" s="49" t="s">
        <v>15</v>
      </c>
      <c r="F111" s="98">
        <f>'[1]ANEXO 3'!G452</f>
        <v>1038</v>
      </c>
      <c r="G111" s="51">
        <v>2.7241667489748531</v>
      </c>
      <c r="H111" s="51">
        <f t="shared" si="5"/>
        <v>2827.6850854358977</v>
      </c>
      <c r="I111" s="78"/>
    </row>
    <row r="112" spans="1:9" x14ac:dyDescent="0.25">
      <c r="B112" s="46" t="s">
        <v>115</v>
      </c>
      <c r="C112" s="47"/>
      <c r="D112" s="48"/>
      <c r="E112" s="49" t="s">
        <v>15</v>
      </c>
      <c r="F112" s="98">
        <f>'[1]ANEXO 3'!G453</f>
        <v>1038</v>
      </c>
      <c r="G112" s="51">
        <v>0.72345127686507527</v>
      </c>
      <c r="H112" s="51">
        <f t="shared" si="5"/>
        <v>750.94242538594813</v>
      </c>
      <c r="I112" s="78"/>
    </row>
    <row r="113" spans="2:9" x14ac:dyDescent="0.25">
      <c r="B113" s="46" t="s">
        <v>116</v>
      </c>
      <c r="C113" s="47"/>
      <c r="D113" s="48"/>
      <c r="E113" s="49" t="s">
        <v>15</v>
      </c>
      <c r="F113" s="98">
        <f>'[1]ANEXO 3'!G454</f>
        <v>519</v>
      </c>
      <c r="G113" s="51">
        <v>1.1050187309120307</v>
      </c>
      <c r="H113" s="51">
        <f t="shared" si="5"/>
        <v>573.50472134334393</v>
      </c>
      <c r="I113" s="78"/>
    </row>
    <row r="114" spans="2:9" x14ac:dyDescent="0.25">
      <c r="B114" s="46" t="s">
        <v>117</v>
      </c>
      <c r="C114" s="47"/>
      <c r="D114" s="48"/>
      <c r="E114" s="49" t="s">
        <v>15</v>
      </c>
      <c r="F114" s="98">
        <f>'[1]ANEXO 3'!G455</f>
        <v>519</v>
      </c>
      <c r="G114" s="51">
        <v>0.62151956408950981</v>
      </c>
      <c r="H114" s="51">
        <f t="shared" si="5"/>
        <v>322.5686537624556</v>
      </c>
      <c r="I114" s="78"/>
    </row>
    <row r="115" spans="2:9" x14ac:dyDescent="0.25">
      <c r="B115" s="46" t="s">
        <v>118</v>
      </c>
      <c r="C115" s="47"/>
      <c r="D115" s="48"/>
      <c r="E115" s="49" t="s">
        <v>15</v>
      </c>
      <c r="F115" s="98">
        <f>'[1]ANEXO 3'!G456</f>
        <v>519</v>
      </c>
      <c r="G115" s="51">
        <v>0.99217729078911998</v>
      </c>
      <c r="H115" s="51">
        <f t="shared" si="5"/>
        <v>514.94001391955328</v>
      </c>
      <c r="I115" s="78"/>
    </row>
    <row r="116" spans="2:9" x14ac:dyDescent="0.25">
      <c r="B116" s="46" t="s">
        <v>119</v>
      </c>
      <c r="C116" s="47"/>
      <c r="D116" s="48"/>
      <c r="E116" s="49" t="s">
        <v>15</v>
      </c>
      <c r="F116" s="98">
        <f>'[1]ANEXO 3'!G457</f>
        <v>6228</v>
      </c>
      <c r="G116" s="51">
        <v>0.2</v>
      </c>
      <c r="H116" s="51">
        <f t="shared" si="5"/>
        <v>1245.6000000000001</v>
      </c>
      <c r="I116" s="78"/>
    </row>
    <row r="117" spans="2:9" x14ac:dyDescent="0.25">
      <c r="B117" s="52" t="s">
        <v>120</v>
      </c>
      <c r="C117" s="47"/>
      <c r="D117" s="48"/>
      <c r="E117" s="49"/>
      <c r="F117" s="98"/>
      <c r="G117" s="99"/>
      <c r="H117" s="51"/>
      <c r="I117" s="78"/>
    </row>
    <row r="118" spans="2:9" x14ac:dyDescent="0.25">
      <c r="B118" s="100" t="s">
        <v>121</v>
      </c>
      <c r="C118" s="47"/>
      <c r="D118" s="48"/>
      <c r="E118" s="101" t="s">
        <v>15</v>
      </c>
      <c r="F118" s="98">
        <f>'[1]ANEXO 3'!G473</f>
        <v>2076</v>
      </c>
      <c r="G118" s="102">
        <v>0.15907657308792442</v>
      </c>
      <c r="H118" s="51">
        <f t="shared" ref="H118:H121" si="6">+F118*G118</f>
        <v>330.24296573053107</v>
      </c>
      <c r="I118" s="78"/>
    </row>
    <row r="119" spans="2:9" x14ac:dyDescent="0.25">
      <c r="B119" s="100" t="s">
        <v>122</v>
      </c>
      <c r="C119" s="47"/>
      <c r="D119" s="48"/>
      <c r="E119" s="101" t="s">
        <v>15</v>
      </c>
      <c r="F119" s="98">
        <f>'[1]ANEXO 3'!G472</f>
        <v>519</v>
      </c>
      <c r="G119" s="51">
        <v>31.59</v>
      </c>
      <c r="H119" s="51">
        <f t="shared" si="6"/>
        <v>16395.21</v>
      </c>
      <c r="I119" s="78"/>
    </row>
    <row r="120" spans="2:9" hidden="1" x14ac:dyDescent="0.25">
      <c r="B120" s="100" t="s">
        <v>123</v>
      </c>
      <c r="C120" s="47"/>
      <c r="D120" s="48"/>
      <c r="E120" s="101" t="s">
        <v>15</v>
      </c>
      <c r="F120" s="98"/>
      <c r="G120" s="102">
        <v>10.92</v>
      </c>
      <c r="H120" s="51">
        <f t="shared" si="6"/>
        <v>0</v>
      </c>
      <c r="I120" s="78"/>
    </row>
    <row r="121" spans="2:9" x14ac:dyDescent="0.25">
      <c r="B121" s="100" t="s">
        <v>124</v>
      </c>
      <c r="C121" s="47"/>
      <c r="D121" s="48"/>
      <c r="E121" s="101" t="s">
        <v>15</v>
      </c>
      <c r="F121" s="98">
        <f>'[1]ANEXO 3'!G474</f>
        <v>1038</v>
      </c>
      <c r="G121" s="51">
        <v>6.02</v>
      </c>
      <c r="H121" s="51">
        <f t="shared" si="6"/>
        <v>6248.7599999999993</v>
      </c>
      <c r="I121" s="78"/>
    </row>
    <row r="122" spans="2:9" x14ac:dyDescent="0.25">
      <c r="B122" s="100" t="s">
        <v>125</v>
      </c>
      <c r="C122" s="47"/>
      <c r="D122" s="48"/>
      <c r="E122" s="101"/>
      <c r="F122" s="98"/>
      <c r="G122" s="102"/>
      <c r="H122" s="51">
        <f t="shared" si="5"/>
        <v>0</v>
      </c>
      <c r="I122" s="78"/>
    </row>
    <row r="123" spans="2:9" x14ac:dyDescent="0.25">
      <c r="B123" s="100" t="s">
        <v>126</v>
      </c>
      <c r="C123" s="47"/>
      <c r="D123" s="48"/>
      <c r="E123" s="101" t="s">
        <v>15</v>
      </c>
      <c r="F123" s="98">
        <f>'[1]ANEXO 3'!G460</f>
        <v>260</v>
      </c>
      <c r="G123" s="51">
        <v>105.15645000000001</v>
      </c>
      <c r="H123" s="51">
        <f t="shared" si="5"/>
        <v>27340.677000000003</v>
      </c>
      <c r="I123" s="78"/>
    </row>
    <row r="124" spans="2:9" x14ac:dyDescent="0.25">
      <c r="B124" s="100" t="s">
        <v>127</v>
      </c>
      <c r="C124" s="47"/>
      <c r="D124" s="48"/>
      <c r="E124" s="101" t="s">
        <v>15</v>
      </c>
      <c r="F124" s="98">
        <f>'[1]ANEXO 3'!G461</f>
        <v>260</v>
      </c>
      <c r="G124" s="51">
        <v>5.5676250000000005</v>
      </c>
      <c r="H124" s="51">
        <f t="shared" si="5"/>
        <v>1447.5825000000002</v>
      </c>
      <c r="I124" s="78"/>
    </row>
    <row r="125" spans="2:9" x14ac:dyDescent="0.25">
      <c r="B125" s="100" t="s">
        <v>128</v>
      </c>
      <c r="C125" s="47"/>
      <c r="D125" s="48"/>
      <c r="E125" s="101" t="s">
        <v>15</v>
      </c>
      <c r="F125" s="98">
        <f>'[1]ANEXO 3'!G462</f>
        <v>260</v>
      </c>
      <c r="G125" s="51">
        <v>17.13</v>
      </c>
      <c r="H125" s="51">
        <f t="shared" si="5"/>
        <v>4453.8</v>
      </c>
      <c r="I125" s="78"/>
    </row>
    <row r="126" spans="2:9" x14ac:dyDescent="0.25">
      <c r="B126" s="103" t="s">
        <v>129</v>
      </c>
      <c r="C126" s="104"/>
      <c r="D126" s="105"/>
      <c r="E126" s="106"/>
      <c r="F126" s="107"/>
      <c r="G126" s="108"/>
      <c r="H126" s="109">
        <f t="shared" si="5"/>
        <v>0</v>
      </c>
      <c r="I126" s="78"/>
    </row>
    <row r="127" spans="2:9" x14ac:dyDescent="0.25">
      <c r="B127" s="46" t="s">
        <v>130</v>
      </c>
      <c r="C127" s="47"/>
      <c r="D127" s="48"/>
      <c r="E127" s="49" t="s">
        <v>15</v>
      </c>
      <c r="F127" s="98">
        <f>'[1]ANEXO 3'!G478</f>
        <v>519</v>
      </c>
      <c r="G127" s="51">
        <v>34.937807324214212</v>
      </c>
      <c r="H127" s="51">
        <f t="shared" si="5"/>
        <v>18132.722001267175</v>
      </c>
      <c r="I127" s="78"/>
    </row>
    <row r="128" spans="2:9" ht="24" customHeight="1" x14ac:dyDescent="0.25">
      <c r="B128" s="189" t="s">
        <v>131</v>
      </c>
      <c r="C128" s="190"/>
      <c r="D128" s="191"/>
      <c r="E128" s="49" t="s">
        <v>15</v>
      </c>
      <c r="F128" s="98">
        <f>'[1]ANEXO 3'!G479</f>
        <v>519</v>
      </c>
      <c r="G128" s="51">
        <v>32.736675816960002</v>
      </c>
      <c r="H128" s="51">
        <f t="shared" si="5"/>
        <v>16990.334749002242</v>
      </c>
      <c r="I128" s="78"/>
    </row>
    <row r="129" spans="1:9" x14ac:dyDescent="0.25">
      <c r="B129" s="46" t="s">
        <v>132</v>
      </c>
      <c r="C129" s="47"/>
      <c r="D129" s="48"/>
      <c r="E129" s="49" t="s">
        <v>15</v>
      </c>
      <c r="F129" s="98">
        <f>'[1]ANEXO 3'!G480</f>
        <v>519</v>
      </c>
      <c r="G129" s="51">
        <v>15.164386826214116</v>
      </c>
      <c r="H129" s="51">
        <f t="shared" si="5"/>
        <v>7870.316762805126</v>
      </c>
      <c r="I129" s="78"/>
    </row>
    <row r="130" spans="1:9" x14ac:dyDescent="0.25">
      <c r="B130" s="46" t="s">
        <v>133</v>
      </c>
      <c r="C130" s="47"/>
      <c r="D130" s="48"/>
      <c r="E130" s="49" t="s">
        <v>15</v>
      </c>
      <c r="F130" s="98">
        <f>'[1]ANEXO 3'!G481</f>
        <v>519</v>
      </c>
      <c r="G130" s="51">
        <v>1.1090464886568423</v>
      </c>
      <c r="H130" s="51">
        <f t="shared" si="5"/>
        <v>575.59512761290114</v>
      </c>
      <c r="I130" s="78"/>
    </row>
    <row r="131" spans="1:9" x14ac:dyDescent="0.25">
      <c r="B131" s="46" t="s">
        <v>99</v>
      </c>
      <c r="C131" s="47"/>
      <c r="D131" s="48"/>
      <c r="E131" s="49" t="s">
        <v>15</v>
      </c>
      <c r="F131" s="98">
        <f>'[1]ANEXO 3'!G485</f>
        <v>519</v>
      </c>
      <c r="G131" s="51">
        <v>3.2363170777737937</v>
      </c>
      <c r="H131" s="51">
        <f t="shared" si="5"/>
        <v>1679.6485633645989</v>
      </c>
      <c r="I131" s="78"/>
    </row>
    <row r="132" spans="1:9" x14ac:dyDescent="0.25">
      <c r="B132" s="46" t="s">
        <v>134</v>
      </c>
      <c r="C132" s="47"/>
      <c r="D132" s="48"/>
      <c r="E132" s="49" t="s">
        <v>15</v>
      </c>
      <c r="F132" s="98">
        <f>'[1]ANEXO 3'!G486</f>
        <v>1557</v>
      </c>
      <c r="G132" s="51">
        <v>6.8987700072089611E-2</v>
      </c>
      <c r="H132" s="51">
        <f t="shared" si="5"/>
        <v>107.41384901224353</v>
      </c>
      <c r="I132" s="110">
        <f>+F132*H132</f>
        <v>167243.36291206317</v>
      </c>
    </row>
    <row r="133" spans="1:9" x14ac:dyDescent="0.25">
      <c r="B133" s="46" t="s">
        <v>135</v>
      </c>
      <c r="C133" s="47"/>
      <c r="D133" s="48"/>
      <c r="E133" s="49" t="s">
        <v>15</v>
      </c>
      <c r="F133" s="98">
        <f>'[1]ANEXO 3'!G488</f>
        <v>519</v>
      </c>
      <c r="G133" s="51">
        <v>10.95</v>
      </c>
      <c r="H133" s="51">
        <f t="shared" si="5"/>
        <v>5683.0499999999993</v>
      </c>
      <c r="I133" s="78"/>
    </row>
    <row r="134" spans="1:9" x14ac:dyDescent="0.25">
      <c r="B134" s="46" t="s">
        <v>136</v>
      </c>
      <c r="C134" s="47"/>
      <c r="D134" s="48"/>
      <c r="E134" s="49" t="s">
        <v>15</v>
      </c>
      <c r="F134" s="98">
        <f>'[1]ANEXO 3'!G489</f>
        <v>519</v>
      </c>
      <c r="G134" s="51">
        <v>11.232879130528973</v>
      </c>
      <c r="H134" s="51">
        <f t="shared" si="5"/>
        <v>5829.8642687445372</v>
      </c>
      <c r="I134" s="78"/>
    </row>
    <row r="135" spans="1:9" ht="15.75" thickBot="1" x14ac:dyDescent="0.3">
      <c r="B135" s="46" t="s">
        <v>90</v>
      </c>
      <c r="C135" s="47"/>
      <c r="D135" s="48"/>
      <c r="E135" s="49" t="s">
        <v>87</v>
      </c>
      <c r="F135" s="98">
        <f>'[1]ANEXO 3'!G490</f>
        <v>1038</v>
      </c>
      <c r="G135" s="51">
        <v>1.4</v>
      </c>
      <c r="H135" s="51">
        <f t="shared" si="5"/>
        <v>1453.1999999999998</v>
      </c>
      <c r="I135" s="78"/>
    </row>
    <row r="136" spans="1:9" ht="15.75" thickBot="1" x14ac:dyDescent="0.3">
      <c r="B136" s="73"/>
      <c r="C136" s="74"/>
      <c r="D136" s="75"/>
      <c r="E136" s="75"/>
      <c r="F136" s="172" t="s">
        <v>137</v>
      </c>
      <c r="G136" s="173"/>
      <c r="H136" s="76">
        <f>SUM(H108:H135)</f>
        <v>158883.82868738659</v>
      </c>
      <c r="I136" s="78"/>
    </row>
    <row r="137" spans="1:9" ht="15.75" thickBot="1" x14ac:dyDescent="0.3">
      <c r="B137" s="111"/>
      <c r="C137" s="112"/>
      <c r="D137" s="113"/>
      <c r="E137" s="113"/>
      <c r="F137" s="181" t="s">
        <v>138</v>
      </c>
      <c r="G137" s="182"/>
      <c r="H137" s="114">
        <f>H67+H79+H99+H106+H136</f>
        <v>361049.86468264204</v>
      </c>
      <c r="I137" s="78"/>
    </row>
    <row r="138" spans="1:9" ht="15.75" thickBot="1" x14ac:dyDescent="0.3">
      <c r="B138" s="192" t="s">
        <v>139</v>
      </c>
      <c r="C138" s="192"/>
      <c r="D138" s="192"/>
      <c r="E138" s="115"/>
      <c r="F138" s="116"/>
      <c r="G138" s="117"/>
      <c r="H138" s="117"/>
      <c r="I138" s="78"/>
    </row>
    <row r="139" spans="1:9" ht="15.75" thickBot="1" x14ac:dyDescent="0.3">
      <c r="A139" s="29" t="s">
        <v>140</v>
      </c>
      <c r="B139" s="177" t="s">
        <v>12</v>
      </c>
      <c r="C139" s="178"/>
      <c r="D139" s="178"/>
      <c r="E139" s="30"/>
      <c r="F139" s="31"/>
      <c r="G139" s="31"/>
      <c r="H139" s="32"/>
      <c r="I139" s="78"/>
    </row>
    <row r="140" spans="1:9" s="120" customFormat="1" ht="15.75" thickBot="1" x14ac:dyDescent="0.25">
      <c r="A140" s="29"/>
      <c r="B140" s="177" t="s">
        <v>141</v>
      </c>
      <c r="C140" s="178"/>
      <c r="D140" s="178"/>
      <c r="E140" s="118"/>
      <c r="F140" s="185"/>
      <c r="G140" s="185"/>
      <c r="H140" s="186"/>
      <c r="I140" s="119"/>
    </row>
    <row r="141" spans="1:9" x14ac:dyDescent="0.25">
      <c r="B141" s="85" t="s">
        <v>142</v>
      </c>
      <c r="C141" s="86"/>
      <c r="D141" s="87"/>
      <c r="E141" s="88" t="s">
        <v>15</v>
      </c>
      <c r="F141" s="89">
        <f>SUM(F37:F46)+F17</f>
        <v>212</v>
      </c>
      <c r="G141" s="102">
        <v>18.305444991608908</v>
      </c>
      <c r="H141" s="90">
        <f t="shared" ref="H141:H204" si="7">+F141*G141</f>
        <v>3880.7543382210888</v>
      </c>
      <c r="I141" s="78"/>
    </row>
    <row r="142" spans="1:9" x14ac:dyDescent="0.25">
      <c r="B142" s="46" t="s">
        <v>143</v>
      </c>
      <c r="C142" s="47"/>
      <c r="D142" s="48"/>
      <c r="E142" s="49" t="s">
        <v>15</v>
      </c>
      <c r="F142" s="53"/>
      <c r="G142" s="102">
        <v>32.461655785119802</v>
      </c>
      <c r="H142" s="51">
        <f t="shared" si="7"/>
        <v>0</v>
      </c>
      <c r="I142" s="78"/>
    </row>
    <row r="143" spans="1:9" x14ac:dyDescent="0.25">
      <c r="B143" s="46" t="s">
        <v>144</v>
      </c>
      <c r="C143" s="47"/>
      <c r="D143" s="48"/>
      <c r="E143" s="49" t="s">
        <v>15</v>
      </c>
      <c r="F143" s="53"/>
      <c r="G143" s="102">
        <v>59.065569172924739</v>
      </c>
      <c r="H143" s="51">
        <f t="shared" si="7"/>
        <v>0</v>
      </c>
      <c r="I143" s="78"/>
    </row>
    <row r="144" spans="1:9" x14ac:dyDescent="0.25">
      <c r="B144" s="46" t="s">
        <v>145</v>
      </c>
      <c r="C144" s="47"/>
      <c r="D144" s="48"/>
      <c r="E144" s="49" t="s">
        <v>15</v>
      </c>
      <c r="F144" s="53"/>
      <c r="G144" s="102">
        <v>88.097314538518802</v>
      </c>
      <c r="H144" s="51">
        <f t="shared" si="7"/>
        <v>0</v>
      </c>
      <c r="I144" s="78"/>
    </row>
    <row r="145" spans="2:9" x14ac:dyDescent="0.25">
      <c r="B145" s="46" t="s">
        <v>146</v>
      </c>
      <c r="C145" s="47"/>
      <c r="D145" s="48"/>
      <c r="E145" s="49" t="s">
        <v>15</v>
      </c>
      <c r="F145" s="53">
        <f>SUM('[1]ANEXO 1'!G19:G20)</f>
        <v>142</v>
      </c>
      <c r="G145" s="102">
        <v>33.886238536059253</v>
      </c>
      <c r="H145" s="51">
        <f t="shared" si="7"/>
        <v>4811.8458721204142</v>
      </c>
      <c r="I145" s="78"/>
    </row>
    <row r="146" spans="2:9" x14ac:dyDescent="0.25">
      <c r="B146" s="46" t="s">
        <v>147</v>
      </c>
      <c r="C146" s="47"/>
      <c r="D146" s="48"/>
      <c r="E146" s="49" t="s">
        <v>15</v>
      </c>
      <c r="F146" s="53"/>
      <c r="G146" s="102">
        <v>50.916127203774359</v>
      </c>
      <c r="H146" s="51">
        <f t="shared" si="7"/>
        <v>0</v>
      </c>
      <c r="I146" s="78"/>
    </row>
    <row r="147" spans="2:9" x14ac:dyDescent="0.25">
      <c r="B147" s="46" t="s">
        <v>148</v>
      </c>
      <c r="C147" s="47"/>
      <c r="D147" s="48"/>
      <c r="E147" s="49" t="s">
        <v>15</v>
      </c>
      <c r="F147" s="53">
        <f>SUM('[1]ANEXO 1'!G21:G22)</f>
        <v>19</v>
      </c>
      <c r="G147" s="102">
        <v>33.886238536059253</v>
      </c>
      <c r="H147" s="51">
        <f t="shared" si="7"/>
        <v>643.83853218512581</v>
      </c>
      <c r="I147" s="78"/>
    </row>
    <row r="148" spans="2:9" x14ac:dyDescent="0.25">
      <c r="B148" s="46" t="s">
        <v>149</v>
      </c>
      <c r="C148" s="47"/>
      <c r="D148" s="48"/>
      <c r="E148" s="49" t="s">
        <v>15</v>
      </c>
      <c r="F148" s="53">
        <f>SUM(F42:F44)</f>
        <v>0</v>
      </c>
      <c r="G148" s="102">
        <v>0.29449730286892672</v>
      </c>
      <c r="H148" s="51">
        <f t="shared" si="7"/>
        <v>0</v>
      </c>
      <c r="I148" s="78"/>
    </row>
    <row r="149" spans="2:9" x14ac:dyDescent="0.25">
      <c r="B149" s="46" t="s">
        <v>150</v>
      </c>
      <c r="C149" s="47"/>
      <c r="D149" s="48"/>
      <c r="E149" s="49" t="s">
        <v>15</v>
      </c>
      <c r="F149" s="53">
        <f>SUM(F45:F46)</f>
        <v>0</v>
      </c>
      <c r="G149" s="102">
        <v>0.5679590841043588</v>
      </c>
      <c r="H149" s="51">
        <f t="shared" si="7"/>
        <v>0</v>
      </c>
      <c r="I149" s="78"/>
    </row>
    <row r="150" spans="2:9" x14ac:dyDescent="0.25">
      <c r="B150" s="46" t="s">
        <v>151</v>
      </c>
      <c r="C150" s="47"/>
      <c r="D150" s="48"/>
      <c r="E150" s="49" t="s">
        <v>15</v>
      </c>
      <c r="F150" s="53">
        <f>F145+F147</f>
        <v>161</v>
      </c>
      <c r="G150" s="102">
        <v>27.234487335430199</v>
      </c>
      <c r="H150" s="51">
        <f t="shared" si="7"/>
        <v>4384.7524610042619</v>
      </c>
      <c r="I150" s="78"/>
    </row>
    <row r="151" spans="2:9" x14ac:dyDescent="0.25">
      <c r="B151" s="46" t="s">
        <v>152</v>
      </c>
      <c r="C151" s="47"/>
      <c r="D151" s="48"/>
      <c r="E151" s="49" t="s">
        <v>15</v>
      </c>
      <c r="F151" s="53">
        <f>F146</f>
        <v>0</v>
      </c>
      <c r="G151" s="102">
        <v>37.220466025087944</v>
      </c>
      <c r="H151" s="51">
        <f t="shared" si="7"/>
        <v>0</v>
      </c>
      <c r="I151" s="78"/>
    </row>
    <row r="152" spans="2:9" x14ac:dyDescent="0.25">
      <c r="B152" s="46" t="s">
        <v>153</v>
      </c>
      <c r="C152" s="47"/>
      <c r="D152" s="48"/>
      <c r="E152" s="49" t="s">
        <v>15</v>
      </c>
      <c r="F152" s="53">
        <f>SUM(F42:F46)</f>
        <v>0</v>
      </c>
      <c r="G152" s="102">
        <v>22.609869868344159</v>
      </c>
      <c r="H152" s="51">
        <f t="shared" si="7"/>
        <v>0</v>
      </c>
      <c r="I152" s="78"/>
    </row>
    <row r="153" spans="2:9" x14ac:dyDescent="0.25">
      <c r="B153" s="46" t="s">
        <v>154</v>
      </c>
      <c r="C153" s="47"/>
      <c r="D153" s="48"/>
      <c r="E153" s="49" t="s">
        <v>15</v>
      </c>
      <c r="F153" s="53">
        <f>F17</f>
        <v>51</v>
      </c>
      <c r="G153" s="102">
        <v>9.1259564479481163</v>
      </c>
      <c r="H153" s="51">
        <f t="shared" si="7"/>
        <v>465.42377884535392</v>
      </c>
      <c r="I153" s="78"/>
    </row>
    <row r="154" spans="2:9" x14ac:dyDescent="0.25">
      <c r="B154" s="46" t="s">
        <v>155</v>
      </c>
      <c r="C154" s="47"/>
      <c r="D154" s="48"/>
      <c r="E154" s="49" t="s">
        <v>15</v>
      </c>
      <c r="F154" s="53">
        <f>'[1]ANEXO 1'!G28</f>
        <v>3</v>
      </c>
      <c r="G154" s="102">
        <v>16.72427774294815</v>
      </c>
      <c r="H154" s="51">
        <f t="shared" si="7"/>
        <v>50.172833228844453</v>
      </c>
      <c r="I154" s="78"/>
    </row>
    <row r="155" spans="2:9" x14ac:dyDescent="0.25">
      <c r="B155" s="46" t="s">
        <v>156</v>
      </c>
      <c r="C155" s="47"/>
      <c r="D155" s="48"/>
      <c r="E155" s="49" t="s">
        <v>15</v>
      </c>
      <c r="F155" s="53">
        <f>'[1]ANEXO 1'!G30</f>
        <v>12</v>
      </c>
      <c r="G155" s="102">
        <v>17.918869010301584</v>
      </c>
      <c r="H155" s="51">
        <f t="shared" si="7"/>
        <v>215.02642812361901</v>
      </c>
      <c r="I155" s="78"/>
    </row>
    <row r="156" spans="2:9" x14ac:dyDescent="0.25">
      <c r="B156" s="46" t="s">
        <v>157</v>
      </c>
      <c r="C156" s="47"/>
      <c r="D156" s="48"/>
      <c r="E156" s="49" t="s">
        <v>15</v>
      </c>
      <c r="F156" s="53">
        <f>'[1]ANEXO 1'!G33</f>
        <v>0</v>
      </c>
      <c r="G156" s="102">
        <v>16.466679208241267</v>
      </c>
      <c r="H156" s="51">
        <f t="shared" si="7"/>
        <v>0</v>
      </c>
      <c r="I156" s="78"/>
    </row>
    <row r="157" spans="2:9" x14ac:dyDescent="0.25">
      <c r="B157" s="46" t="s">
        <v>158</v>
      </c>
      <c r="C157" s="47"/>
      <c r="D157" s="48"/>
      <c r="E157" s="49" t="s">
        <v>15</v>
      </c>
      <c r="F157" s="53">
        <f>'[1]ANEXO 1'!G27</f>
        <v>3</v>
      </c>
      <c r="G157" s="102">
        <v>16.923376287507054</v>
      </c>
      <c r="H157" s="51">
        <f t="shared" si="7"/>
        <v>50.770128862521162</v>
      </c>
      <c r="I157" s="78"/>
    </row>
    <row r="158" spans="2:9" x14ac:dyDescent="0.25">
      <c r="B158" s="46" t="s">
        <v>159</v>
      </c>
      <c r="C158" s="47"/>
      <c r="D158" s="48"/>
      <c r="E158" s="49" t="s">
        <v>15</v>
      </c>
      <c r="F158" s="53">
        <f>'[1]ANEXO 1'!G29</f>
        <v>33</v>
      </c>
      <c r="G158" s="102">
        <v>17.918869010301584</v>
      </c>
      <c r="H158" s="51">
        <f t="shared" si="7"/>
        <v>591.32267733995229</v>
      </c>
      <c r="I158" s="78"/>
    </row>
    <row r="159" spans="2:9" x14ac:dyDescent="0.25">
      <c r="B159" s="46" t="s">
        <v>160</v>
      </c>
      <c r="C159" s="47"/>
      <c r="D159" s="48"/>
      <c r="E159" s="49" t="s">
        <v>15</v>
      </c>
      <c r="F159" s="53">
        <f>'[1]ANEXO 1'!G32</f>
        <v>1</v>
      </c>
      <c r="G159" s="102">
        <v>16.809735025079629</v>
      </c>
      <c r="H159" s="51">
        <f t="shared" si="7"/>
        <v>16.809735025079629</v>
      </c>
      <c r="I159" s="78"/>
    </row>
    <row r="160" spans="2:9" x14ac:dyDescent="0.25">
      <c r="B160" s="46" t="s">
        <v>161</v>
      </c>
      <c r="C160" s="47"/>
      <c r="D160" s="48"/>
      <c r="E160" s="49" t="s">
        <v>15</v>
      </c>
      <c r="F160" s="53">
        <f>'[1]ANEXO 1'!G34</f>
        <v>6</v>
      </c>
      <c r="G160" s="102">
        <v>21.884430109145367</v>
      </c>
      <c r="H160" s="51">
        <f t="shared" si="7"/>
        <v>131.30658065487219</v>
      </c>
      <c r="I160" s="78"/>
    </row>
    <row r="161" spans="2:9" x14ac:dyDescent="0.25">
      <c r="B161" s="46" t="s">
        <v>162</v>
      </c>
      <c r="C161" s="47"/>
      <c r="D161" s="48"/>
      <c r="E161" s="49" t="s">
        <v>15</v>
      </c>
      <c r="F161" s="53">
        <f>'[1]ANEXO 1'!G35</f>
        <v>2</v>
      </c>
      <c r="G161" s="102">
        <v>27.637418373751899</v>
      </c>
      <c r="H161" s="51">
        <f t="shared" si="7"/>
        <v>55.274836747503798</v>
      </c>
      <c r="I161" s="78"/>
    </row>
    <row r="162" spans="2:9" x14ac:dyDescent="0.25">
      <c r="B162" s="46" t="s">
        <v>163</v>
      </c>
      <c r="C162" s="47"/>
      <c r="D162" s="48"/>
      <c r="E162" s="49" t="s">
        <v>15</v>
      </c>
      <c r="F162" s="53">
        <f>'[1]ANEXO 1'!G36</f>
        <v>1</v>
      </c>
      <c r="G162" s="102">
        <v>36.35815272111364</v>
      </c>
      <c r="H162" s="51">
        <f t="shared" si="7"/>
        <v>36.35815272111364</v>
      </c>
      <c r="I162" s="78"/>
    </row>
    <row r="163" spans="2:9" x14ac:dyDescent="0.25">
      <c r="B163" s="46" t="s">
        <v>164</v>
      </c>
      <c r="C163" s="47"/>
      <c r="D163" s="48"/>
      <c r="E163" s="49" t="s">
        <v>15</v>
      </c>
      <c r="F163" s="53">
        <f>'[1]ANEXO 1'!G37</f>
        <v>26</v>
      </c>
      <c r="G163" s="102">
        <v>14.697587891004742</v>
      </c>
      <c r="H163" s="51">
        <f t="shared" si="7"/>
        <v>382.13728516612332</v>
      </c>
      <c r="I163" s="78"/>
    </row>
    <row r="164" spans="2:9" x14ac:dyDescent="0.25">
      <c r="B164" s="46" t="s">
        <v>165</v>
      </c>
      <c r="C164" s="47"/>
      <c r="D164" s="48"/>
      <c r="E164" s="49" t="s">
        <v>15</v>
      </c>
      <c r="F164" s="53">
        <f>'[1]ANEXO 1'!G38</f>
        <v>0</v>
      </c>
      <c r="G164" s="102">
        <v>31.52869660489727</v>
      </c>
      <c r="H164" s="51">
        <f t="shared" si="7"/>
        <v>0</v>
      </c>
      <c r="I164" s="78"/>
    </row>
    <row r="165" spans="2:9" x14ac:dyDescent="0.25">
      <c r="B165" s="46" t="s">
        <v>166</v>
      </c>
      <c r="C165" s="47"/>
      <c r="D165" s="48"/>
      <c r="E165" s="49" t="s">
        <v>15</v>
      </c>
      <c r="F165" s="53">
        <f>'[1]ANEXO 1'!G39</f>
        <v>36</v>
      </c>
      <c r="G165" s="102">
        <v>19.912861013619327</v>
      </c>
      <c r="H165" s="51">
        <f t="shared" si="7"/>
        <v>716.86299649029581</v>
      </c>
      <c r="I165" s="78"/>
    </row>
    <row r="166" spans="2:9" x14ac:dyDescent="0.25">
      <c r="B166" s="46" t="s">
        <v>167</v>
      </c>
      <c r="C166" s="47"/>
      <c r="D166" s="48"/>
      <c r="E166" s="49" t="s">
        <v>15</v>
      </c>
      <c r="F166" s="53">
        <f>'[1]ANEXO 1'!G40</f>
        <v>0</v>
      </c>
      <c r="G166" s="102">
        <v>35.084564643043578</v>
      </c>
      <c r="H166" s="51">
        <f t="shared" si="7"/>
        <v>0</v>
      </c>
      <c r="I166" s="78"/>
    </row>
    <row r="167" spans="2:9" x14ac:dyDescent="0.25">
      <c r="B167" s="46" t="s">
        <v>168</v>
      </c>
      <c r="C167" s="47"/>
      <c r="D167" s="48"/>
      <c r="E167" s="49" t="s">
        <v>15</v>
      </c>
      <c r="F167" s="53">
        <f>'[1]ANEXO 1'!G41</f>
        <v>16</v>
      </c>
      <c r="G167" s="102">
        <v>18.964629536780315</v>
      </c>
      <c r="H167" s="51">
        <f t="shared" si="7"/>
        <v>303.43407258848504</v>
      </c>
      <c r="I167" s="78"/>
    </row>
    <row r="168" spans="2:9" x14ac:dyDescent="0.25">
      <c r="B168" s="46" t="s">
        <v>169</v>
      </c>
      <c r="C168" s="47"/>
      <c r="D168" s="48"/>
      <c r="E168" s="49" t="s">
        <v>15</v>
      </c>
      <c r="F168" s="53">
        <f>'[1]ANEXO 1'!G42</f>
        <v>0</v>
      </c>
      <c r="G168" s="102">
        <v>22.994613313346129</v>
      </c>
      <c r="H168" s="51">
        <f t="shared" si="7"/>
        <v>0</v>
      </c>
      <c r="I168" s="78"/>
    </row>
    <row r="169" spans="2:9" x14ac:dyDescent="0.25">
      <c r="B169" s="46" t="s">
        <v>170</v>
      </c>
      <c r="C169" s="47"/>
      <c r="D169" s="48"/>
      <c r="E169" s="49" t="s">
        <v>15</v>
      </c>
      <c r="F169" s="53">
        <f>'[1]ANEXO 1'!G43</f>
        <v>4</v>
      </c>
      <c r="G169" s="102">
        <v>23.156041326881724</v>
      </c>
      <c r="H169" s="51">
        <f t="shared" si="7"/>
        <v>92.624165307526894</v>
      </c>
      <c r="I169" s="78"/>
    </row>
    <row r="170" spans="2:9" x14ac:dyDescent="0.25">
      <c r="B170" s="46" t="s">
        <v>171</v>
      </c>
      <c r="C170" s="47"/>
      <c r="D170" s="48"/>
      <c r="E170" s="49" t="s">
        <v>15</v>
      </c>
      <c r="F170" s="53">
        <f>'[1]ANEXO 1'!G44</f>
        <v>0</v>
      </c>
      <c r="G170" s="102">
        <v>20.915134101699625</v>
      </c>
      <c r="H170" s="51">
        <f t="shared" si="7"/>
        <v>0</v>
      </c>
      <c r="I170" s="78"/>
    </row>
    <row r="171" spans="2:9" x14ac:dyDescent="0.25">
      <c r="B171" s="46" t="s">
        <v>172</v>
      </c>
      <c r="C171" s="47"/>
      <c r="D171" s="48"/>
      <c r="E171" s="49" t="s">
        <v>15</v>
      </c>
      <c r="F171" s="53">
        <f>'[1]ANEXO 1'!G45</f>
        <v>6</v>
      </c>
      <c r="G171" s="102">
        <v>29.878763002428034</v>
      </c>
      <c r="H171" s="51">
        <f t="shared" si="7"/>
        <v>179.27257801456821</v>
      </c>
      <c r="I171" s="78"/>
    </row>
    <row r="172" spans="2:9" x14ac:dyDescent="0.25">
      <c r="B172" s="46" t="s">
        <v>173</v>
      </c>
      <c r="C172" s="47"/>
      <c r="D172" s="48"/>
      <c r="E172" s="49" t="s">
        <v>15</v>
      </c>
      <c r="F172" s="53">
        <f>'[1]ANEXO 1'!G46</f>
        <v>0</v>
      </c>
      <c r="G172" s="102">
        <v>38.095422828095749</v>
      </c>
      <c r="H172" s="51">
        <f t="shared" si="7"/>
        <v>0</v>
      </c>
      <c r="I172" s="78"/>
    </row>
    <row r="173" spans="2:9" x14ac:dyDescent="0.25">
      <c r="B173" s="46" t="s">
        <v>174</v>
      </c>
      <c r="C173" s="47"/>
      <c r="D173" s="48"/>
      <c r="E173" s="49" t="s">
        <v>15</v>
      </c>
      <c r="F173" s="53">
        <f>'[1]ANEXO 1'!G47</f>
        <v>0</v>
      </c>
      <c r="G173" s="102">
        <v>33.613608377731545</v>
      </c>
      <c r="H173" s="51">
        <f t="shared" si="7"/>
        <v>0</v>
      </c>
      <c r="I173" s="78"/>
    </row>
    <row r="174" spans="2:9" x14ac:dyDescent="0.25">
      <c r="B174" s="46" t="s">
        <v>175</v>
      </c>
      <c r="C174" s="47"/>
      <c r="D174" s="48"/>
      <c r="E174" s="49" t="s">
        <v>15</v>
      </c>
      <c r="F174" s="53">
        <f>'[1]ANEXO 1'!G48</f>
        <v>2</v>
      </c>
      <c r="G174" s="102">
        <v>20.915134101699625</v>
      </c>
      <c r="H174" s="51">
        <f t="shared" si="7"/>
        <v>41.83026820339925</v>
      </c>
      <c r="I174" s="78"/>
    </row>
    <row r="175" spans="2:9" x14ac:dyDescent="0.25">
      <c r="B175" s="46" t="s">
        <v>176</v>
      </c>
      <c r="C175" s="47"/>
      <c r="D175" s="48"/>
      <c r="E175" s="49" t="s">
        <v>15</v>
      </c>
      <c r="F175" s="53">
        <f>'[1]ANEXO 1'!G49</f>
        <v>0</v>
      </c>
      <c r="G175" s="102">
        <v>20.168165026638921</v>
      </c>
      <c r="H175" s="51">
        <f t="shared" si="7"/>
        <v>0</v>
      </c>
      <c r="I175" s="78"/>
    </row>
    <row r="176" spans="2:9" x14ac:dyDescent="0.25">
      <c r="B176" s="46" t="s">
        <v>177</v>
      </c>
      <c r="C176" s="47"/>
      <c r="D176" s="48"/>
      <c r="E176" s="49" t="s">
        <v>15</v>
      </c>
      <c r="F176" s="53">
        <f>'[1]ANEXO 1'!G50</f>
        <v>2</v>
      </c>
      <c r="G176" s="102">
        <v>38.095422828095749</v>
      </c>
      <c r="H176" s="51">
        <f t="shared" si="7"/>
        <v>76.190845656191499</v>
      </c>
      <c r="I176" s="78"/>
    </row>
    <row r="177" spans="2:9" x14ac:dyDescent="0.25">
      <c r="B177" s="46" t="s">
        <v>178</v>
      </c>
      <c r="C177" s="47"/>
      <c r="D177" s="48"/>
      <c r="E177" s="49" t="s">
        <v>15</v>
      </c>
      <c r="F177" s="53">
        <f>'[1]ANEXO 1'!G51</f>
        <v>11</v>
      </c>
      <c r="G177" s="102">
        <v>29.878763002428034</v>
      </c>
      <c r="H177" s="51">
        <f t="shared" si="7"/>
        <v>328.66639302670836</v>
      </c>
      <c r="I177" s="78"/>
    </row>
    <row r="178" spans="2:9" x14ac:dyDescent="0.25">
      <c r="B178" s="46" t="s">
        <v>179</v>
      </c>
      <c r="C178" s="47"/>
      <c r="D178" s="48"/>
      <c r="E178" s="49" t="s">
        <v>15</v>
      </c>
      <c r="F178" s="53">
        <f>'[1]ANEXO 1'!G52</f>
        <v>0</v>
      </c>
      <c r="G178" s="102">
        <v>33.613608377731545</v>
      </c>
      <c r="H178" s="51">
        <f t="shared" si="7"/>
        <v>0</v>
      </c>
      <c r="I178" s="78"/>
    </row>
    <row r="179" spans="2:9" x14ac:dyDescent="0.25">
      <c r="B179" s="46" t="s">
        <v>180</v>
      </c>
      <c r="C179" s="47"/>
      <c r="D179" s="48"/>
      <c r="E179" s="49" t="s">
        <v>15</v>
      </c>
      <c r="F179" s="53"/>
      <c r="G179" s="102">
        <v>23.156041326881724</v>
      </c>
      <c r="H179" s="51">
        <f t="shared" si="7"/>
        <v>0</v>
      </c>
      <c r="I179" s="78"/>
    </row>
    <row r="180" spans="2:9" x14ac:dyDescent="0.25">
      <c r="B180" s="46" t="s">
        <v>181</v>
      </c>
      <c r="C180" s="47"/>
      <c r="D180" s="48"/>
      <c r="E180" s="49" t="s">
        <v>15</v>
      </c>
      <c r="F180" s="53">
        <f>'[1]ANEXO 1'!G53</f>
        <v>0</v>
      </c>
      <c r="G180" s="102">
        <v>20.168165026638921</v>
      </c>
      <c r="H180" s="51">
        <f t="shared" si="7"/>
        <v>0</v>
      </c>
      <c r="I180" s="78"/>
    </row>
    <row r="181" spans="2:9" x14ac:dyDescent="0.25">
      <c r="B181" s="46" t="s">
        <v>182</v>
      </c>
      <c r="C181" s="47"/>
      <c r="D181" s="48"/>
      <c r="E181" s="49" t="s">
        <v>15</v>
      </c>
      <c r="F181" s="53">
        <f>'[1]ANEXO 1'!G54</f>
        <v>0</v>
      </c>
      <c r="G181" s="102">
        <v>29.878763002428034</v>
      </c>
      <c r="H181" s="51">
        <f t="shared" si="7"/>
        <v>0</v>
      </c>
      <c r="I181" s="78"/>
    </row>
    <row r="182" spans="2:9" x14ac:dyDescent="0.25">
      <c r="B182" s="46" t="s">
        <v>183</v>
      </c>
      <c r="C182" s="47"/>
      <c r="D182" s="48"/>
      <c r="E182" s="49" t="s">
        <v>15</v>
      </c>
      <c r="F182" s="53">
        <f>'[1]ANEXO 1'!G55</f>
        <v>39</v>
      </c>
      <c r="G182" s="102">
        <v>9.9564305068096637</v>
      </c>
      <c r="H182" s="51">
        <f t="shared" si="7"/>
        <v>388.30078976557689</v>
      </c>
      <c r="I182" s="78"/>
    </row>
    <row r="183" spans="2:9" x14ac:dyDescent="0.25">
      <c r="B183" s="46" t="s">
        <v>184</v>
      </c>
      <c r="C183" s="47"/>
      <c r="D183" s="48"/>
      <c r="E183" s="49" t="s">
        <v>15</v>
      </c>
      <c r="F183" s="53">
        <f>'[1]ANEXO 1'!G56</f>
        <v>29</v>
      </c>
      <c r="G183" s="102">
        <v>13.038182806536465</v>
      </c>
      <c r="H183" s="51">
        <f t="shared" si="7"/>
        <v>378.10730138955751</v>
      </c>
      <c r="I183" s="78"/>
    </row>
    <row r="184" spans="2:9" x14ac:dyDescent="0.25">
      <c r="B184" s="46" t="s">
        <v>185</v>
      </c>
      <c r="C184" s="47"/>
      <c r="D184" s="48"/>
      <c r="E184" s="49" t="s">
        <v>15</v>
      </c>
      <c r="F184" s="53">
        <f>'[1]ANEXO 1'!G57</f>
        <v>24</v>
      </c>
      <c r="G184" s="102">
        <v>19.438745275199821</v>
      </c>
      <c r="H184" s="51">
        <f t="shared" si="7"/>
        <v>466.52988660479571</v>
      </c>
      <c r="I184" s="78"/>
    </row>
    <row r="185" spans="2:9" x14ac:dyDescent="0.25">
      <c r="B185" s="46" t="s">
        <v>186</v>
      </c>
      <c r="C185" s="47"/>
      <c r="D185" s="48"/>
      <c r="E185" s="49" t="s">
        <v>15</v>
      </c>
      <c r="F185" s="53">
        <f>'[1]ANEXO 1'!G58</f>
        <v>99</v>
      </c>
      <c r="G185" s="102">
        <v>26.564230717843756</v>
      </c>
      <c r="H185" s="51">
        <f t="shared" si="7"/>
        <v>2629.858841066532</v>
      </c>
      <c r="I185" s="78"/>
    </row>
    <row r="186" spans="2:9" x14ac:dyDescent="0.25">
      <c r="B186" s="46" t="s">
        <v>187</v>
      </c>
      <c r="C186" s="47"/>
      <c r="D186" s="48"/>
      <c r="E186" s="49" t="s">
        <v>15</v>
      </c>
      <c r="F186" s="53">
        <f>'[1]ANEXO 1'!G59</f>
        <v>1</v>
      </c>
      <c r="G186" s="102">
        <v>34.211509257829078</v>
      </c>
      <c r="H186" s="51">
        <f t="shared" si="7"/>
        <v>34.211509257829078</v>
      </c>
      <c r="I186" s="78"/>
    </row>
    <row r="187" spans="2:9" x14ac:dyDescent="0.25">
      <c r="B187" s="46" t="s">
        <v>188</v>
      </c>
      <c r="C187" s="47"/>
      <c r="D187" s="48"/>
      <c r="E187" s="49" t="s">
        <v>15</v>
      </c>
      <c r="F187" s="53">
        <f>'[1]ANEXO 1'!G60</f>
        <v>72</v>
      </c>
      <c r="G187" s="102">
        <v>36.223950978877852</v>
      </c>
      <c r="H187" s="51">
        <f t="shared" si="7"/>
        <v>2608.1244704792052</v>
      </c>
      <c r="I187" s="78"/>
    </row>
    <row r="188" spans="2:9" x14ac:dyDescent="0.25">
      <c r="B188" s="46" t="s">
        <v>189</v>
      </c>
      <c r="C188" s="121"/>
      <c r="D188" s="122"/>
      <c r="E188" s="49" t="s">
        <v>15</v>
      </c>
      <c r="F188" s="123">
        <f>'[1]ANEXO 1'!G61</f>
        <v>0</v>
      </c>
      <c r="G188" s="124">
        <v>35.955832500000007</v>
      </c>
      <c r="H188" s="125">
        <f t="shared" si="7"/>
        <v>0</v>
      </c>
      <c r="I188" s="78"/>
    </row>
    <row r="189" spans="2:9" x14ac:dyDescent="0.25">
      <c r="B189" s="46" t="s">
        <v>190</v>
      </c>
      <c r="C189" s="121"/>
      <c r="D189" s="122"/>
      <c r="E189" s="49" t="s">
        <v>15</v>
      </c>
      <c r="F189" s="123">
        <f>'[1]ANEXO 1'!G62</f>
        <v>12</v>
      </c>
      <c r="G189" s="124">
        <v>43.515123750000008</v>
      </c>
      <c r="H189" s="125">
        <f t="shared" si="7"/>
        <v>522.18148500000007</v>
      </c>
      <c r="I189" s="78"/>
    </row>
    <row r="190" spans="2:9" x14ac:dyDescent="0.25">
      <c r="B190" s="46" t="s">
        <v>191</v>
      </c>
      <c r="C190" s="121"/>
      <c r="D190" s="122"/>
      <c r="E190" s="49" t="s">
        <v>15</v>
      </c>
      <c r="F190" s="123">
        <f>'[1]ANEXO 1'!G63</f>
        <v>19</v>
      </c>
      <c r="G190" s="124">
        <v>10.128673125728318</v>
      </c>
      <c r="H190" s="125">
        <f t="shared" si="7"/>
        <v>192.44478938883805</v>
      </c>
      <c r="I190" s="78"/>
    </row>
    <row r="191" spans="2:9" x14ac:dyDescent="0.25">
      <c r="B191" s="46" t="s">
        <v>192</v>
      </c>
      <c r="C191" s="121"/>
      <c r="D191" s="122"/>
      <c r="E191" s="49" t="s">
        <v>15</v>
      </c>
      <c r="F191" s="123">
        <f>'[1]ANEXO 1'!G64</f>
        <v>35</v>
      </c>
      <c r="G191" s="124">
        <v>1.8290475000000004</v>
      </c>
      <c r="H191" s="125">
        <f t="shared" si="7"/>
        <v>64.01666250000001</v>
      </c>
      <c r="I191" s="78"/>
    </row>
    <row r="192" spans="2:9" x14ac:dyDescent="0.25">
      <c r="B192" s="46" t="s">
        <v>193</v>
      </c>
      <c r="C192" s="121"/>
      <c r="D192" s="122"/>
      <c r="E192" s="49" t="s">
        <v>15</v>
      </c>
      <c r="F192" s="123">
        <f>'[1]ANEXO 1'!G65</f>
        <v>2</v>
      </c>
      <c r="G192" s="124">
        <v>2.8361812500000005</v>
      </c>
      <c r="H192" s="125">
        <f t="shared" si="7"/>
        <v>5.6723625000000011</v>
      </c>
      <c r="I192" s="78"/>
    </row>
    <row r="193" spans="2:9" x14ac:dyDescent="0.25">
      <c r="B193" s="46" t="s">
        <v>194</v>
      </c>
      <c r="C193" s="121"/>
      <c r="D193" s="122"/>
      <c r="E193" s="49" t="s">
        <v>15</v>
      </c>
      <c r="F193" s="123">
        <f>'[1]ANEXO 1'!G66</f>
        <v>2</v>
      </c>
      <c r="G193" s="124">
        <v>3.9475012500000006</v>
      </c>
      <c r="H193" s="125">
        <f t="shared" si="7"/>
        <v>7.8950025000000013</v>
      </c>
      <c r="I193" s="78"/>
    </row>
    <row r="194" spans="2:9" x14ac:dyDescent="0.25">
      <c r="B194" s="46" t="s">
        <v>195</v>
      </c>
      <c r="C194" s="121"/>
      <c r="D194" s="122"/>
      <c r="E194" s="49" t="s">
        <v>15</v>
      </c>
      <c r="F194" s="123">
        <f>'[1]ANEXO 1'!G67</f>
        <v>44</v>
      </c>
      <c r="G194" s="124">
        <v>1.8406237500000004</v>
      </c>
      <c r="H194" s="125">
        <f t="shared" si="7"/>
        <v>80.987445000000022</v>
      </c>
      <c r="I194" s="78"/>
    </row>
    <row r="195" spans="2:9" x14ac:dyDescent="0.25">
      <c r="B195" s="46" t="s">
        <v>196</v>
      </c>
      <c r="C195" s="121"/>
      <c r="D195" s="122"/>
      <c r="E195" s="49" t="s">
        <v>197</v>
      </c>
      <c r="F195" s="123">
        <f>'[1]ANEXO 1'!G68</f>
        <v>0</v>
      </c>
      <c r="G195" s="124">
        <v>308.06299844224606</v>
      </c>
      <c r="H195" s="125">
        <f t="shared" si="7"/>
        <v>0</v>
      </c>
      <c r="I195" s="78"/>
    </row>
    <row r="196" spans="2:9" x14ac:dyDescent="0.25">
      <c r="B196" s="46" t="s">
        <v>198</v>
      </c>
      <c r="C196" s="121"/>
      <c r="D196" s="122"/>
      <c r="E196" s="49" t="s">
        <v>15</v>
      </c>
      <c r="F196" s="123">
        <f>'[1]ANEXO 1'!G69</f>
        <v>0</v>
      </c>
      <c r="G196" s="124">
        <v>22.967280000000006</v>
      </c>
      <c r="H196" s="125">
        <f t="shared" si="7"/>
        <v>0</v>
      </c>
      <c r="I196" s="78"/>
    </row>
    <row r="197" spans="2:9" x14ac:dyDescent="0.25">
      <c r="B197" s="46" t="s">
        <v>199</v>
      </c>
      <c r="C197" s="121"/>
      <c r="D197" s="122"/>
      <c r="E197" s="49" t="s">
        <v>15</v>
      </c>
      <c r="F197" s="123">
        <f>'[1]ANEXO 1'!G70</f>
        <v>161</v>
      </c>
      <c r="G197" s="124">
        <v>2.3847075000000006</v>
      </c>
      <c r="H197" s="125">
        <f t="shared" si="7"/>
        <v>383.93790750000011</v>
      </c>
      <c r="I197" s="78"/>
    </row>
    <row r="198" spans="2:9" x14ac:dyDescent="0.25">
      <c r="B198" s="46" t="s">
        <v>200</v>
      </c>
      <c r="C198" s="121"/>
      <c r="D198" s="122"/>
      <c r="E198" s="49" t="s">
        <v>15</v>
      </c>
      <c r="F198" s="123">
        <f>'[1]ANEXO 1'!G71</f>
        <v>0</v>
      </c>
      <c r="G198" s="124">
        <v>20.331743121635551</v>
      </c>
      <c r="H198" s="125">
        <f t="shared" si="7"/>
        <v>0</v>
      </c>
      <c r="I198" s="78"/>
    </row>
    <row r="199" spans="2:9" x14ac:dyDescent="0.25">
      <c r="B199" s="46" t="s">
        <v>201</v>
      </c>
      <c r="C199" s="121"/>
      <c r="D199" s="122"/>
      <c r="E199" s="49" t="s">
        <v>15</v>
      </c>
      <c r="F199" s="123">
        <f>'[1]ANEXO 1'!G72</f>
        <v>32</v>
      </c>
      <c r="G199" s="124">
        <v>18.290475000000001</v>
      </c>
      <c r="H199" s="125">
        <f t="shared" si="7"/>
        <v>585.29520000000002</v>
      </c>
      <c r="I199" s="78"/>
    </row>
    <row r="200" spans="2:9" x14ac:dyDescent="0.25">
      <c r="B200" s="46" t="s">
        <v>202</v>
      </c>
      <c r="C200" s="121"/>
      <c r="D200" s="122"/>
      <c r="E200" s="49" t="s">
        <v>15</v>
      </c>
      <c r="F200" s="123">
        <f>'[1]ANEXO 1'!G73</f>
        <v>0</v>
      </c>
      <c r="G200" s="124">
        <v>17.456985000000003</v>
      </c>
      <c r="H200" s="125">
        <f t="shared" si="7"/>
        <v>0</v>
      </c>
      <c r="I200" s="78"/>
    </row>
    <row r="201" spans="2:9" x14ac:dyDescent="0.25">
      <c r="B201" s="46" t="s">
        <v>203</v>
      </c>
      <c r="C201" s="121"/>
      <c r="D201" s="122"/>
      <c r="E201" s="49" t="s">
        <v>15</v>
      </c>
      <c r="F201" s="123">
        <f>'[1]ANEXO 1'!G74</f>
        <v>131</v>
      </c>
      <c r="G201" s="124">
        <v>18.290475000000001</v>
      </c>
      <c r="H201" s="125">
        <f t="shared" si="7"/>
        <v>2396.0522249999999</v>
      </c>
      <c r="I201" s="78"/>
    </row>
    <row r="202" spans="2:9" x14ac:dyDescent="0.25">
      <c r="B202" s="46" t="s">
        <v>204</v>
      </c>
      <c r="C202" s="121"/>
      <c r="D202" s="122"/>
      <c r="E202" s="49" t="s">
        <v>15</v>
      </c>
      <c r="F202" s="123">
        <f>'[1]ANEXO 1'!G75</f>
        <v>153</v>
      </c>
      <c r="G202" s="124">
        <v>1.3891500000000003</v>
      </c>
      <c r="H202" s="125">
        <f t="shared" si="7"/>
        <v>212.53995000000006</v>
      </c>
      <c r="I202" s="78"/>
    </row>
    <row r="203" spans="2:9" x14ac:dyDescent="0.25">
      <c r="B203" s="46" t="s">
        <v>205</v>
      </c>
      <c r="C203" s="121"/>
      <c r="D203" s="122"/>
      <c r="E203" s="49" t="s">
        <v>15</v>
      </c>
      <c r="F203" s="123">
        <f>'[1]ANEXO 1'!G76</f>
        <v>0</v>
      </c>
      <c r="G203" s="124">
        <v>13.984110000000001</v>
      </c>
      <c r="H203" s="125">
        <f t="shared" si="7"/>
        <v>0</v>
      </c>
      <c r="I203" s="78"/>
    </row>
    <row r="204" spans="2:9" x14ac:dyDescent="0.25">
      <c r="B204" s="46" t="s">
        <v>206</v>
      </c>
      <c r="C204" s="121"/>
      <c r="D204" s="122"/>
      <c r="E204" s="49" t="s">
        <v>15</v>
      </c>
      <c r="F204" s="123">
        <f>'[1]ANEXO 1'!G77</f>
        <v>0</v>
      </c>
      <c r="G204" s="124">
        <v>21.682316250000003</v>
      </c>
      <c r="H204" s="125">
        <f t="shared" si="7"/>
        <v>0</v>
      </c>
      <c r="I204" s="78"/>
    </row>
    <row r="205" spans="2:9" x14ac:dyDescent="0.25">
      <c r="B205" s="46" t="s">
        <v>207</v>
      </c>
      <c r="C205" s="121"/>
      <c r="D205" s="122"/>
      <c r="E205" s="49" t="s">
        <v>15</v>
      </c>
      <c r="F205" s="123">
        <f>'[1]ANEXO 1'!G78</f>
        <v>2</v>
      </c>
      <c r="G205" s="124">
        <v>21.682316250000003</v>
      </c>
      <c r="H205" s="125">
        <f t="shared" ref="H205:H219" si="8">+F205*G205</f>
        <v>43.364632500000006</v>
      </c>
      <c r="I205" s="78"/>
    </row>
    <row r="206" spans="2:9" x14ac:dyDescent="0.25">
      <c r="B206" s="46" t="s">
        <v>208</v>
      </c>
      <c r="C206" s="121"/>
      <c r="D206" s="122"/>
      <c r="E206" s="49" t="s">
        <v>15</v>
      </c>
      <c r="F206" s="123">
        <f>'[1]ANEXO 1'!G79</f>
        <v>0</v>
      </c>
      <c r="G206" s="124">
        <v>8.4390862500000008</v>
      </c>
      <c r="H206" s="125">
        <f t="shared" si="8"/>
        <v>0</v>
      </c>
      <c r="I206" s="78"/>
    </row>
    <row r="207" spans="2:9" x14ac:dyDescent="0.25">
      <c r="B207" s="46" t="s">
        <v>209</v>
      </c>
      <c r="C207" s="121"/>
      <c r="D207" s="122"/>
      <c r="E207" s="49" t="s">
        <v>15</v>
      </c>
      <c r="F207" s="123">
        <f>'[1]ANEXO 1'!G80</f>
        <v>0</v>
      </c>
      <c r="G207" s="124">
        <v>9.2841525000000011</v>
      </c>
      <c r="H207" s="125">
        <f t="shared" si="8"/>
        <v>0</v>
      </c>
      <c r="I207" s="78"/>
    </row>
    <row r="208" spans="2:9" x14ac:dyDescent="0.25">
      <c r="B208" s="46" t="s">
        <v>210</v>
      </c>
      <c r="C208" s="121"/>
      <c r="D208" s="122"/>
      <c r="E208" s="49" t="s">
        <v>15</v>
      </c>
      <c r="F208" s="123">
        <f>'[1]ANEXO 1'!G81</f>
        <v>1</v>
      </c>
      <c r="G208" s="124">
        <v>8.6706112500000003</v>
      </c>
      <c r="H208" s="125">
        <f t="shared" si="8"/>
        <v>8.6706112500000003</v>
      </c>
      <c r="I208" s="78"/>
    </row>
    <row r="209" spans="1:9" x14ac:dyDescent="0.25">
      <c r="B209" s="46" t="s">
        <v>211</v>
      </c>
      <c r="C209" s="121"/>
      <c r="D209" s="122"/>
      <c r="E209" s="49" t="s">
        <v>15</v>
      </c>
      <c r="F209" s="123">
        <f>'[1]ANEXO 1'!G82</f>
        <v>0</v>
      </c>
      <c r="G209" s="124">
        <v>11.40260625</v>
      </c>
      <c r="H209" s="125">
        <f t="shared" si="8"/>
        <v>0</v>
      </c>
      <c r="I209" s="78"/>
    </row>
    <row r="210" spans="1:9" x14ac:dyDescent="0.25">
      <c r="B210" s="46" t="s">
        <v>212</v>
      </c>
      <c r="C210" s="121"/>
      <c r="D210" s="122"/>
      <c r="E210" s="49" t="s">
        <v>15</v>
      </c>
      <c r="F210" s="123">
        <f>'[1]ANEXO 1'!G83</f>
        <v>62</v>
      </c>
      <c r="G210" s="124">
        <v>8.92528875</v>
      </c>
      <c r="H210" s="125">
        <f t="shared" si="8"/>
        <v>553.36790250000001</v>
      </c>
      <c r="I210" s="78"/>
    </row>
    <row r="211" spans="1:9" x14ac:dyDescent="0.25">
      <c r="B211" s="46" t="s">
        <v>213</v>
      </c>
      <c r="C211" s="121"/>
      <c r="D211" s="122"/>
      <c r="E211" s="49" t="s">
        <v>15</v>
      </c>
      <c r="F211" s="123">
        <f>'[1]ANEXO 1'!G84</f>
        <v>8</v>
      </c>
      <c r="G211" s="124">
        <v>10.650150000000002</v>
      </c>
      <c r="H211" s="125">
        <f t="shared" si="8"/>
        <v>85.201200000000014</v>
      </c>
      <c r="I211" s="78"/>
    </row>
    <row r="212" spans="1:9" x14ac:dyDescent="0.25">
      <c r="B212" s="46" t="s">
        <v>214</v>
      </c>
      <c r="C212" s="121"/>
      <c r="D212" s="122"/>
      <c r="E212" s="49" t="s">
        <v>15</v>
      </c>
      <c r="F212" s="123">
        <f>'[1]ANEXO 1'!G85</f>
        <v>0</v>
      </c>
      <c r="G212" s="124">
        <v>24.437463750000006</v>
      </c>
      <c r="H212" s="125">
        <f t="shared" si="8"/>
        <v>0</v>
      </c>
      <c r="I212" s="126"/>
    </row>
    <row r="213" spans="1:9" x14ac:dyDescent="0.25">
      <c r="B213" s="46" t="s">
        <v>215</v>
      </c>
      <c r="C213" s="121"/>
      <c r="D213" s="122"/>
      <c r="E213" s="49" t="s">
        <v>15</v>
      </c>
      <c r="F213" s="123">
        <f>'[1]ANEXO 1'!G86</f>
        <v>0</v>
      </c>
      <c r="G213" s="124">
        <v>8.8326787499999995</v>
      </c>
      <c r="H213" s="125">
        <f t="shared" si="8"/>
        <v>0</v>
      </c>
      <c r="I213" s="126"/>
    </row>
    <row r="214" spans="1:9" x14ac:dyDescent="0.25">
      <c r="B214" s="46" t="s">
        <v>216</v>
      </c>
      <c r="C214" s="121"/>
      <c r="D214" s="122"/>
      <c r="E214" s="49" t="s">
        <v>15</v>
      </c>
      <c r="F214" s="123">
        <f>'[1]ANEXO 1'!G87</f>
        <v>0</v>
      </c>
      <c r="G214" s="124">
        <v>8.0686462500000005</v>
      </c>
      <c r="H214" s="125">
        <f t="shared" si="8"/>
        <v>0</v>
      </c>
      <c r="I214" s="126"/>
    </row>
    <row r="215" spans="1:9" x14ac:dyDescent="0.25">
      <c r="B215" s="46" t="s">
        <v>217</v>
      </c>
      <c r="C215" s="121"/>
      <c r="D215" s="122"/>
      <c r="E215" s="49" t="s">
        <v>15</v>
      </c>
      <c r="F215" s="123">
        <f>'[1]ANEXO 1'!G88</f>
        <v>2</v>
      </c>
      <c r="G215" s="124">
        <v>11.333148749999999</v>
      </c>
      <c r="H215" s="125">
        <f t="shared" si="8"/>
        <v>22.666297499999999</v>
      </c>
      <c r="I215" s="126"/>
    </row>
    <row r="216" spans="1:9" x14ac:dyDescent="0.25">
      <c r="B216" s="46" t="s">
        <v>218</v>
      </c>
      <c r="C216" s="121"/>
      <c r="D216" s="122"/>
      <c r="E216" s="49" t="s">
        <v>15</v>
      </c>
      <c r="F216" s="123">
        <f>'[1]ANEXO 1'!G89</f>
        <v>0</v>
      </c>
      <c r="G216" s="124">
        <v>14.076720000000002</v>
      </c>
      <c r="H216" s="125">
        <f t="shared" si="8"/>
        <v>0</v>
      </c>
      <c r="I216" s="126"/>
    </row>
    <row r="217" spans="1:9" x14ac:dyDescent="0.25">
      <c r="B217" s="46" t="s">
        <v>219</v>
      </c>
      <c r="C217" s="121"/>
      <c r="D217" s="122"/>
      <c r="E217" s="49" t="s">
        <v>15</v>
      </c>
      <c r="F217" s="123">
        <f>'[1]ANEXO 1'!G90</f>
        <v>8</v>
      </c>
      <c r="G217" s="124">
        <v>22.712602500000006</v>
      </c>
      <c r="H217" s="125">
        <f t="shared" si="8"/>
        <v>181.70082000000005</v>
      </c>
      <c r="I217" s="126"/>
    </row>
    <row r="218" spans="1:9" x14ac:dyDescent="0.25">
      <c r="B218" s="46" t="s">
        <v>220</v>
      </c>
      <c r="C218" s="121"/>
      <c r="D218" s="122"/>
      <c r="E218" s="49" t="s">
        <v>15</v>
      </c>
      <c r="F218" s="123">
        <f>'[1]ANEXO 1'!G91</f>
        <v>7</v>
      </c>
      <c r="G218" s="124">
        <v>21.022470000000006</v>
      </c>
      <c r="H218" s="125">
        <f t="shared" si="8"/>
        <v>147.15729000000005</v>
      </c>
      <c r="I218" s="126"/>
    </row>
    <row r="219" spans="1:9" ht="15.75" thickBot="1" x14ac:dyDescent="0.3">
      <c r="B219" s="79" t="s">
        <v>221</v>
      </c>
      <c r="C219" s="127"/>
      <c r="D219" s="128"/>
      <c r="E219" s="82" t="s">
        <v>15</v>
      </c>
      <c r="F219" s="123">
        <f>'[1]ANEXO 1'!G92</f>
        <v>1</v>
      </c>
      <c r="G219" s="124">
        <v>26.312816250000004</v>
      </c>
      <c r="H219" s="129">
        <f t="shared" si="8"/>
        <v>26.312816250000004</v>
      </c>
      <c r="I219" s="126"/>
    </row>
    <row r="220" spans="1:9" ht="15.75" thickBot="1" x14ac:dyDescent="0.3">
      <c r="B220" s="73"/>
      <c r="C220" s="74"/>
      <c r="D220" s="75"/>
      <c r="E220" s="75"/>
      <c r="F220" s="187" t="s">
        <v>222</v>
      </c>
      <c r="G220" s="188"/>
      <c r="H220" s="76">
        <f>SUM(H141:H219)</f>
        <v>29479.272357485384</v>
      </c>
      <c r="I220" s="126"/>
    </row>
    <row r="221" spans="1:9" ht="15.75" thickBot="1" x14ac:dyDescent="0.3">
      <c r="A221" s="29" t="s">
        <v>223</v>
      </c>
      <c r="B221" s="177" t="s">
        <v>71</v>
      </c>
      <c r="C221" s="178"/>
      <c r="D221" s="178"/>
      <c r="E221" s="130">
        <v>1E-3</v>
      </c>
      <c r="F221" s="179"/>
      <c r="G221" s="179"/>
      <c r="H221" s="180"/>
      <c r="I221" s="126"/>
    </row>
    <row r="222" spans="1:9" x14ac:dyDescent="0.25">
      <c r="B222" s="46" t="s">
        <v>224</v>
      </c>
      <c r="C222" s="47"/>
      <c r="D222" s="48"/>
      <c r="E222" s="49" t="s">
        <v>197</v>
      </c>
      <c r="F222" s="131">
        <f>$E$221*'[1]ANEXO 1'!G100</f>
        <v>2.6080000000000001</v>
      </c>
      <c r="G222" s="102">
        <v>378.17337788956172</v>
      </c>
      <c r="H222" s="51">
        <f t="shared" ref="H222:H238" si="9">+F222*G222</f>
        <v>986.27616953597703</v>
      </c>
      <c r="I222" s="126"/>
    </row>
    <row r="223" spans="1:9" x14ac:dyDescent="0.25">
      <c r="B223" s="46" t="s">
        <v>225</v>
      </c>
      <c r="C223" s="47"/>
      <c r="D223" s="48"/>
      <c r="E223" s="49" t="s">
        <v>197</v>
      </c>
      <c r="F223" s="131">
        <f>$E$221*'[1]ANEXO 1'!G101</f>
        <v>0</v>
      </c>
      <c r="G223" s="102">
        <v>400.57701402045996</v>
      </c>
      <c r="H223" s="51">
        <f t="shared" si="9"/>
        <v>0</v>
      </c>
      <c r="I223" s="126"/>
    </row>
    <row r="224" spans="1:9" x14ac:dyDescent="0.25">
      <c r="B224" s="46" t="s">
        <v>226</v>
      </c>
      <c r="C224" s="47"/>
      <c r="D224" s="48"/>
      <c r="E224" s="49" t="s">
        <v>197</v>
      </c>
      <c r="F224" s="131">
        <f>$E$221*'[1]ANEXO 1'!G102</f>
        <v>1.4910000000000001</v>
      </c>
      <c r="G224" s="102">
        <v>433.77435143125342</v>
      </c>
      <c r="H224" s="51">
        <f t="shared" si="9"/>
        <v>646.75755798399894</v>
      </c>
      <c r="I224" s="126"/>
    </row>
    <row r="225" spans="1:9" x14ac:dyDescent="0.25">
      <c r="B225" s="46" t="s">
        <v>227</v>
      </c>
      <c r="C225" s="47"/>
      <c r="D225" s="48"/>
      <c r="E225" s="49" t="s">
        <v>197</v>
      </c>
      <c r="F225" s="131">
        <f>$E$221*'[1]ANEXO 1'!G103</f>
        <v>0</v>
      </c>
      <c r="G225" s="102">
        <v>525.83210232691806</v>
      </c>
      <c r="H225" s="51">
        <f t="shared" si="9"/>
        <v>0</v>
      </c>
      <c r="I225" s="126"/>
    </row>
    <row r="226" spans="1:9" x14ac:dyDescent="0.25">
      <c r="B226" s="46" t="s">
        <v>228</v>
      </c>
      <c r="C226" s="47"/>
      <c r="D226" s="48"/>
      <c r="E226" s="49" t="s">
        <v>197</v>
      </c>
      <c r="F226" s="131">
        <f>$E$221*'[1]ANEXO 1'!G104</f>
        <v>2.2810000000000001</v>
      </c>
      <c r="G226" s="102">
        <v>377.61765358709511</v>
      </c>
      <c r="H226" s="51">
        <f t="shared" si="9"/>
        <v>861.345867832164</v>
      </c>
      <c r="I226" s="126"/>
    </row>
    <row r="227" spans="1:9" x14ac:dyDescent="0.25">
      <c r="B227" s="46" t="s">
        <v>229</v>
      </c>
      <c r="C227" s="47"/>
      <c r="D227" s="48"/>
      <c r="E227" s="49" t="s">
        <v>197</v>
      </c>
      <c r="F227" s="131">
        <f>$E$221*'[1]ANEXO 1'!G105</f>
        <v>0.497</v>
      </c>
      <c r="G227" s="102">
        <v>399.98836766215999</v>
      </c>
      <c r="H227" s="51">
        <f t="shared" si="9"/>
        <v>198.79421872809351</v>
      </c>
      <c r="I227" s="126"/>
    </row>
    <row r="228" spans="1:9" x14ac:dyDescent="0.25">
      <c r="B228" s="46" t="s">
        <v>230</v>
      </c>
      <c r="C228" s="47"/>
      <c r="D228" s="48"/>
      <c r="E228" s="49" t="s">
        <v>197</v>
      </c>
      <c r="F228" s="131">
        <f>$E$221*'[1]ANEXO 1'!G106</f>
        <v>0</v>
      </c>
      <c r="G228" s="102">
        <v>413.41079610719891</v>
      </c>
      <c r="H228" s="51">
        <f t="shared" si="9"/>
        <v>0</v>
      </c>
      <c r="I228" s="126"/>
    </row>
    <row r="229" spans="1:9" x14ac:dyDescent="0.25">
      <c r="B229" s="46" t="s">
        <v>231</v>
      </c>
      <c r="C229" s="47"/>
      <c r="D229" s="48" t="s">
        <v>10</v>
      </c>
      <c r="E229" s="49" t="s">
        <v>197</v>
      </c>
      <c r="F229" s="131">
        <f>$E$221*'[1]ANEXO 1'!G107</f>
        <v>5.3340000000000005</v>
      </c>
      <c r="G229" s="102">
        <v>399.6555871872178</v>
      </c>
      <c r="H229" s="51">
        <f t="shared" si="9"/>
        <v>2131.7629020566201</v>
      </c>
      <c r="I229" s="126"/>
    </row>
    <row r="230" spans="1:9" x14ac:dyDescent="0.25">
      <c r="B230" s="46" t="s">
        <v>232</v>
      </c>
      <c r="C230" s="47"/>
      <c r="D230" s="48"/>
      <c r="E230" s="49" t="s">
        <v>197</v>
      </c>
      <c r="F230" s="131">
        <f>$E$221*'[1]ANEXO 1'!G108</f>
        <v>0</v>
      </c>
      <c r="G230" s="102">
        <v>399.6555871872178</v>
      </c>
      <c r="H230" s="51">
        <f t="shared" si="9"/>
        <v>0</v>
      </c>
      <c r="I230" s="126"/>
    </row>
    <row r="231" spans="1:9" x14ac:dyDescent="0.25">
      <c r="B231" s="46" t="s">
        <v>233</v>
      </c>
      <c r="C231" s="121"/>
      <c r="D231" s="122"/>
      <c r="E231" s="49" t="s">
        <v>197</v>
      </c>
      <c r="F231" s="132">
        <f>$E$221*'[1]ANEXO 1'!G109</f>
        <v>0</v>
      </c>
      <c r="G231" s="124">
        <v>399.6555871872178</v>
      </c>
      <c r="H231" s="51">
        <f t="shared" si="9"/>
        <v>0</v>
      </c>
      <c r="I231" s="126"/>
    </row>
    <row r="232" spans="1:9" x14ac:dyDescent="0.25">
      <c r="B232" s="46" t="s">
        <v>234</v>
      </c>
      <c r="C232" s="121"/>
      <c r="D232" s="122"/>
      <c r="E232" s="49" t="s">
        <v>197</v>
      </c>
      <c r="F232" s="132">
        <f>$E$221*'[1]ANEXO 1'!G110</f>
        <v>0</v>
      </c>
      <c r="G232" s="124">
        <v>199.66309359360889</v>
      </c>
      <c r="H232" s="133">
        <f t="shared" si="9"/>
        <v>0</v>
      </c>
      <c r="I232" s="126"/>
    </row>
    <row r="233" spans="1:9" x14ac:dyDescent="0.25">
      <c r="B233" s="46" t="s">
        <v>235</v>
      </c>
      <c r="C233" s="121"/>
      <c r="D233" s="122"/>
      <c r="E233" s="49" t="s">
        <v>197</v>
      </c>
      <c r="F233" s="132">
        <f>$E$221*'[1]ANEXO 1'!G111</f>
        <v>0</v>
      </c>
      <c r="G233" s="124">
        <v>205.43113851964648</v>
      </c>
      <c r="H233" s="51">
        <f t="shared" si="9"/>
        <v>0</v>
      </c>
      <c r="I233" s="126"/>
    </row>
    <row r="234" spans="1:9" x14ac:dyDescent="0.25">
      <c r="B234" s="46" t="s">
        <v>236</v>
      </c>
      <c r="C234" s="121"/>
      <c r="D234" s="122"/>
      <c r="E234" s="49" t="s">
        <v>197</v>
      </c>
      <c r="F234" s="132">
        <f>$E$221*'[1]ANEXO 1'!G112</f>
        <v>0</v>
      </c>
      <c r="G234" s="124">
        <v>187.14141005430898</v>
      </c>
      <c r="H234" s="51">
        <f t="shared" si="9"/>
        <v>0</v>
      </c>
      <c r="I234" s="126"/>
    </row>
    <row r="235" spans="1:9" x14ac:dyDescent="0.25">
      <c r="B235" s="46" t="s">
        <v>237</v>
      </c>
      <c r="C235" s="121"/>
      <c r="D235" s="122"/>
      <c r="E235" s="49" t="s">
        <v>197</v>
      </c>
      <c r="F235" s="132">
        <f>$E$221*'[1]ANEXO 1'!G113</f>
        <v>0</v>
      </c>
      <c r="G235" s="124">
        <v>194.05365749999999</v>
      </c>
      <c r="H235" s="51">
        <f t="shared" si="9"/>
        <v>0</v>
      </c>
      <c r="I235" s="126"/>
    </row>
    <row r="236" spans="1:9" x14ac:dyDescent="0.25">
      <c r="B236" s="46" t="s">
        <v>238</v>
      </c>
      <c r="C236" s="121"/>
      <c r="D236" s="122"/>
      <c r="E236" s="49" t="s">
        <v>197</v>
      </c>
      <c r="F236" s="132">
        <f>$E$221*'[1]ANEXO 1'!G114</f>
        <v>0.02</v>
      </c>
      <c r="G236" s="124">
        <v>200.12490501022998</v>
      </c>
      <c r="H236" s="51">
        <f t="shared" si="9"/>
        <v>4.0024981002045994</v>
      </c>
      <c r="I236" s="126"/>
    </row>
    <row r="237" spans="1:9" x14ac:dyDescent="0.25">
      <c r="B237" s="46" t="s">
        <v>239</v>
      </c>
      <c r="C237" s="121"/>
      <c r="D237" s="122"/>
      <c r="E237" s="49" t="s">
        <v>197</v>
      </c>
      <c r="F237" s="132">
        <f>$E$221*'[1]ANEXO 1'!G115</f>
        <v>0</v>
      </c>
      <c r="G237" s="124">
        <v>199.83058183107997</v>
      </c>
      <c r="H237" s="51">
        <f t="shared" si="9"/>
        <v>0</v>
      </c>
      <c r="I237" s="126"/>
    </row>
    <row r="238" spans="1:9" ht="15.75" thickBot="1" x14ac:dyDescent="0.3">
      <c r="B238" s="91" t="s">
        <v>240</v>
      </c>
      <c r="C238" s="134"/>
      <c r="D238" s="135"/>
      <c r="E238" s="136" t="s">
        <v>197</v>
      </c>
      <c r="F238" s="132">
        <f>$E$221*'[1]ANEXO 1'!G116</f>
        <v>17.400000000000002</v>
      </c>
      <c r="G238" s="124">
        <v>170</v>
      </c>
      <c r="H238" s="95">
        <f t="shared" si="9"/>
        <v>2958.0000000000005</v>
      </c>
      <c r="I238" s="126"/>
    </row>
    <row r="239" spans="1:9" ht="15.75" thickBot="1" x14ac:dyDescent="0.3">
      <c r="B239" s="73"/>
      <c r="C239" s="74"/>
      <c r="D239" s="75"/>
      <c r="E239" s="75"/>
      <c r="F239" s="172" t="s">
        <v>241</v>
      </c>
      <c r="G239" s="173"/>
      <c r="H239" s="76">
        <f>SUM(H222:H238)</f>
        <v>7786.939214237058</v>
      </c>
      <c r="I239" s="126"/>
    </row>
    <row r="240" spans="1:9" s="120" customFormat="1" ht="15.75" thickBot="1" x14ac:dyDescent="0.25">
      <c r="A240" s="29" t="s">
        <v>242</v>
      </c>
      <c r="B240" s="177" t="s">
        <v>84</v>
      </c>
      <c r="C240" s="178"/>
      <c r="D240" s="178"/>
      <c r="E240" s="77"/>
      <c r="F240" s="179"/>
      <c r="G240" s="179"/>
      <c r="H240" s="180"/>
      <c r="I240" s="137"/>
    </row>
    <row r="241" spans="1:9" s="120" customFormat="1" x14ac:dyDescent="0.25">
      <c r="B241" s="46" t="s">
        <v>243</v>
      </c>
      <c r="C241" s="47"/>
      <c r="D241" s="48"/>
      <c r="E241" s="49" t="s">
        <v>15</v>
      </c>
      <c r="F241" s="53">
        <f>'[1]ANEXO 1'!G127+'[1]ANEXO 1'!G128</f>
        <v>7</v>
      </c>
      <c r="G241" s="102">
        <v>76.234732120093966</v>
      </c>
      <c r="H241" s="51">
        <f>F241*G241</f>
        <v>533.64312484065772</v>
      </c>
      <c r="I241" s="137"/>
    </row>
    <row r="242" spans="1:9" x14ac:dyDescent="0.25">
      <c r="B242" s="46" t="s">
        <v>244</v>
      </c>
      <c r="C242" s="121"/>
      <c r="D242" s="122"/>
      <c r="E242" s="49" t="s">
        <v>15</v>
      </c>
      <c r="F242" s="123">
        <f>'[1]ANEXO 1'!G124+'[1]ANEXO 1'!G125+'[1]ANEXO 1'!G126</f>
        <v>22</v>
      </c>
      <c r="G242" s="124">
        <v>129.7017151471577</v>
      </c>
      <c r="H242" s="51">
        <f t="shared" ref="H242:H247" si="10">+F242*G242</f>
        <v>2853.4377332374693</v>
      </c>
      <c r="I242" s="126"/>
    </row>
    <row r="243" spans="1:9" x14ac:dyDescent="0.25">
      <c r="B243" s="46" t="s">
        <v>245</v>
      </c>
      <c r="C243" s="121"/>
      <c r="D243" s="122"/>
      <c r="E243" s="49" t="s">
        <v>15</v>
      </c>
      <c r="F243" s="123">
        <f>F241+F242+'[1]ANEXO 1'!G130</f>
        <v>29</v>
      </c>
      <c r="G243" s="124">
        <v>10.198097437500003</v>
      </c>
      <c r="H243" s="51">
        <f t="shared" si="10"/>
        <v>295.74482568750011</v>
      </c>
      <c r="I243" s="126"/>
    </row>
    <row r="244" spans="1:9" x14ac:dyDescent="0.25">
      <c r="B244" s="46" t="s">
        <v>246</v>
      </c>
      <c r="C244" s="121"/>
      <c r="D244" s="122"/>
      <c r="E244" s="49" t="s">
        <v>15</v>
      </c>
      <c r="F244" s="123">
        <f>'[1]ANEXO 1'!G131</f>
        <v>0</v>
      </c>
      <c r="G244" s="124">
        <v>129.7017151471577</v>
      </c>
      <c r="H244" s="51">
        <f t="shared" si="10"/>
        <v>0</v>
      </c>
      <c r="I244" s="126"/>
    </row>
    <row r="245" spans="1:9" x14ac:dyDescent="0.25">
      <c r="B245" s="46" t="s">
        <v>247</v>
      </c>
      <c r="C245" s="121"/>
      <c r="D245" s="122"/>
      <c r="E245" s="49" t="s">
        <v>15</v>
      </c>
      <c r="F245" s="123">
        <f>'[1]ANEXO 1'!G132</f>
        <v>0</v>
      </c>
      <c r="G245" s="124">
        <v>76.234732120093966</v>
      </c>
      <c r="H245" s="51">
        <f t="shared" si="10"/>
        <v>0</v>
      </c>
      <c r="I245" s="126"/>
    </row>
    <row r="246" spans="1:9" x14ac:dyDescent="0.25">
      <c r="B246" s="46" t="s">
        <v>248</v>
      </c>
      <c r="C246" s="121"/>
      <c r="D246" s="122"/>
      <c r="E246" s="49" t="s">
        <v>15</v>
      </c>
      <c r="F246" s="123">
        <f>'[1]ANEXO 1'!G133</f>
        <v>0</v>
      </c>
      <c r="G246" s="124">
        <v>129.7017151471577</v>
      </c>
      <c r="H246" s="51">
        <f t="shared" si="10"/>
        <v>0</v>
      </c>
      <c r="I246" s="126"/>
    </row>
    <row r="247" spans="1:9" ht="15.75" thickBot="1" x14ac:dyDescent="0.3">
      <c r="B247" s="46" t="s">
        <v>249</v>
      </c>
      <c r="C247" s="121"/>
      <c r="D247" s="122"/>
      <c r="E247" s="49" t="s">
        <v>15</v>
      </c>
      <c r="F247" s="123">
        <f>'[1]ANEXO 1'!G134</f>
        <v>11</v>
      </c>
      <c r="G247" s="124">
        <v>129.7017151471577</v>
      </c>
      <c r="H247" s="51">
        <f t="shared" si="10"/>
        <v>1426.7188666187346</v>
      </c>
      <c r="I247" s="126"/>
    </row>
    <row r="248" spans="1:9" ht="15.75" thickBot="1" x14ac:dyDescent="0.3">
      <c r="B248" s="73"/>
      <c r="C248" s="74"/>
      <c r="D248" s="75"/>
      <c r="E248" s="75"/>
      <c r="F248" s="172" t="s">
        <v>250</v>
      </c>
      <c r="G248" s="173"/>
      <c r="H248" s="76">
        <f>SUM(H241:H247)</f>
        <v>5109.5445503843612</v>
      </c>
      <c r="I248" s="126"/>
    </row>
    <row r="249" spans="1:9" s="120" customFormat="1" ht="15.75" thickBot="1" x14ac:dyDescent="0.25">
      <c r="A249" s="29" t="s">
        <v>251</v>
      </c>
      <c r="B249" s="177" t="s">
        <v>103</v>
      </c>
      <c r="C249" s="178"/>
      <c r="D249" s="178"/>
      <c r="E249" s="77"/>
      <c r="F249" s="179"/>
      <c r="G249" s="179"/>
      <c r="H249" s="180"/>
      <c r="I249" s="137"/>
    </row>
    <row r="250" spans="1:9" x14ac:dyDescent="0.25">
      <c r="B250" s="46" t="s">
        <v>252</v>
      </c>
      <c r="C250" s="47"/>
      <c r="D250" s="48"/>
      <c r="E250" s="49" t="s">
        <v>15</v>
      </c>
      <c r="F250" s="98">
        <f>'[1]ANEXO 1'!G147+'[1]ANEXO 1'!G146</f>
        <v>12</v>
      </c>
      <c r="G250" s="124">
        <v>14.645234127995035</v>
      </c>
      <c r="H250" s="51">
        <f>+F250*G250</f>
        <v>175.74280953594041</v>
      </c>
      <c r="I250" s="126"/>
    </row>
    <row r="251" spans="1:9" x14ac:dyDescent="0.25">
      <c r="B251" s="46" t="s">
        <v>253</v>
      </c>
      <c r="C251" s="47"/>
      <c r="D251" s="48"/>
      <c r="E251" s="49" t="s">
        <v>15</v>
      </c>
      <c r="F251" s="98">
        <f>'[1]ANEXO 1'!G145</f>
        <v>0</v>
      </c>
      <c r="G251" s="124">
        <v>34.172212965321748</v>
      </c>
      <c r="H251" s="51">
        <f>+F251*G251</f>
        <v>0</v>
      </c>
      <c r="I251" s="126"/>
    </row>
    <row r="252" spans="1:9" ht="12.75" customHeight="1" x14ac:dyDescent="0.25">
      <c r="B252" s="46" t="s">
        <v>254</v>
      </c>
      <c r="C252" s="47"/>
      <c r="D252" s="48"/>
      <c r="E252" s="49" t="s">
        <v>15</v>
      </c>
      <c r="F252" s="98">
        <f>'[1]ANEXO 1'!G144</f>
        <v>0</v>
      </c>
      <c r="G252" s="124">
        <v>13.416873750000002</v>
      </c>
      <c r="H252" s="51">
        <f>+F252*G252</f>
        <v>0</v>
      </c>
      <c r="I252" s="126"/>
    </row>
    <row r="253" spans="1:9" x14ac:dyDescent="0.25">
      <c r="B253" s="46" t="s">
        <v>255</v>
      </c>
      <c r="C253" s="47"/>
      <c r="D253" s="48"/>
      <c r="E253" s="49" t="s">
        <v>15</v>
      </c>
      <c r="F253" s="98">
        <f>'[1]ANEXO 1'!G143</f>
        <v>159</v>
      </c>
      <c r="G253" s="124">
        <v>19.526978837326713</v>
      </c>
      <c r="H253" s="51">
        <f>+F253*G253</f>
        <v>3104.7896351349473</v>
      </c>
      <c r="I253" s="126"/>
    </row>
    <row r="254" spans="1:9" ht="15.75" thickBot="1" x14ac:dyDescent="0.3">
      <c r="B254" s="46" t="s">
        <v>256</v>
      </c>
      <c r="C254" s="47"/>
      <c r="D254" s="48"/>
      <c r="E254" s="49" t="s">
        <v>15</v>
      </c>
      <c r="F254" s="98">
        <f>'[1]ANEXO 1'!G142</f>
        <v>0</v>
      </c>
      <c r="G254" s="102">
        <v>21.696643152585231</v>
      </c>
      <c r="H254" s="51">
        <f>+F254*G254</f>
        <v>0</v>
      </c>
      <c r="I254" s="126"/>
    </row>
    <row r="255" spans="1:9" ht="15.75" thickBot="1" x14ac:dyDescent="0.3">
      <c r="B255" s="73"/>
      <c r="C255" s="74"/>
      <c r="D255" s="75"/>
      <c r="E255" s="75"/>
      <c r="F255" s="172" t="s">
        <v>257</v>
      </c>
      <c r="G255" s="173"/>
      <c r="H255" s="76">
        <f>SUM(H250:H254)</f>
        <v>3280.5324446708878</v>
      </c>
      <c r="I255" s="126"/>
    </row>
    <row r="256" spans="1:9" s="120" customFormat="1" ht="15.75" thickBot="1" x14ac:dyDescent="0.25">
      <c r="A256" s="29" t="s">
        <v>258</v>
      </c>
      <c r="B256" s="177" t="s">
        <v>111</v>
      </c>
      <c r="C256" s="178"/>
      <c r="D256" s="178"/>
      <c r="E256" s="77"/>
      <c r="F256" s="179"/>
      <c r="G256" s="179"/>
      <c r="H256" s="180"/>
      <c r="I256" s="137"/>
    </row>
    <row r="257" spans="1:9" x14ac:dyDescent="0.25">
      <c r="B257" s="46" t="s">
        <v>259</v>
      </c>
      <c r="C257" s="47"/>
      <c r="D257" s="48"/>
      <c r="E257" s="49" t="s">
        <v>15</v>
      </c>
      <c r="F257" s="98">
        <f>'[1]ANEXO 1'!G155-'[1]ANEXO 1'!G168</f>
        <v>0</v>
      </c>
      <c r="G257" s="102">
        <v>21.039648986304005</v>
      </c>
      <c r="H257" s="51">
        <f>+F257*G257</f>
        <v>0</v>
      </c>
      <c r="I257" s="126"/>
    </row>
    <row r="258" spans="1:9" hidden="1" x14ac:dyDescent="0.25">
      <c r="B258" s="138" t="s">
        <v>260</v>
      </c>
      <c r="C258" s="139"/>
      <c r="D258" s="140"/>
      <c r="E258" s="141" t="s">
        <v>15</v>
      </c>
      <c r="F258" s="142">
        <f>'[1]ANEXO 3'!G470</f>
        <v>519</v>
      </c>
      <c r="G258" s="143">
        <v>20.49</v>
      </c>
      <c r="H258" s="51">
        <f t="shared" ref="H258:H265" si="11">+F258*G258</f>
        <v>10634.31</v>
      </c>
      <c r="I258" s="126"/>
    </row>
    <row r="259" spans="1:9" x14ac:dyDescent="0.25">
      <c r="B259" s="46" t="s">
        <v>261</v>
      </c>
      <c r="C259" s="47"/>
      <c r="D259" s="48"/>
      <c r="E259" s="49" t="s">
        <v>15</v>
      </c>
      <c r="F259" s="98">
        <f>'[1]ANEXO 1'!G159</f>
        <v>0</v>
      </c>
      <c r="G259" s="102">
        <v>11.197066413312001</v>
      </c>
      <c r="H259" s="51">
        <f t="shared" si="11"/>
        <v>0</v>
      </c>
      <c r="I259" s="126"/>
    </row>
    <row r="260" spans="1:9" x14ac:dyDescent="0.25">
      <c r="B260" s="46" t="s">
        <v>262</v>
      </c>
      <c r="C260" s="121"/>
      <c r="D260" s="122"/>
      <c r="E260" s="49" t="s">
        <v>15</v>
      </c>
      <c r="F260" s="144">
        <f>'[1]ANEXO 1'!G160</f>
        <v>519</v>
      </c>
      <c r="G260" s="124">
        <v>2.8477575000000006</v>
      </c>
      <c r="H260" s="51">
        <f t="shared" si="11"/>
        <v>1477.9861425000004</v>
      </c>
      <c r="I260" s="126"/>
    </row>
    <row r="261" spans="1:9" x14ac:dyDescent="0.25">
      <c r="B261" s="46" t="s">
        <v>263</v>
      </c>
      <c r="C261" s="47"/>
      <c r="D261" s="48"/>
      <c r="E261" s="49" t="s">
        <v>15</v>
      </c>
      <c r="F261" s="98">
        <f>'[1]ANEXO 1'!G168</f>
        <v>519</v>
      </c>
      <c r="G261" s="102">
        <v>29.121402566880004</v>
      </c>
      <c r="H261" s="51">
        <f t="shared" si="11"/>
        <v>15114.007932210721</v>
      </c>
      <c r="I261" s="126"/>
    </row>
    <row r="262" spans="1:9" x14ac:dyDescent="0.25">
      <c r="B262" s="46" t="s">
        <v>264</v>
      </c>
      <c r="C262" s="47"/>
      <c r="D262" s="48"/>
      <c r="E262" s="49" t="s">
        <v>15</v>
      </c>
      <c r="F262" s="98">
        <f>'[1]ANEXO 1'!G169</f>
        <v>519</v>
      </c>
      <c r="G262" s="102">
        <v>11.467963181376003</v>
      </c>
      <c r="H262" s="51">
        <f t="shared" si="11"/>
        <v>5951.8728911341459</v>
      </c>
      <c r="I262" s="126"/>
    </row>
    <row r="263" spans="1:9" x14ac:dyDescent="0.25">
      <c r="B263" s="46" t="s">
        <v>265</v>
      </c>
      <c r="C263" s="47"/>
      <c r="D263" s="48"/>
      <c r="E263" s="49" t="s">
        <v>15</v>
      </c>
      <c r="F263" s="98">
        <f>'[1]ANEXO 1'!G170</f>
        <v>0</v>
      </c>
      <c r="G263" s="102">
        <v>7.9463051965440012</v>
      </c>
      <c r="H263" s="51">
        <f t="shared" si="11"/>
        <v>0</v>
      </c>
      <c r="I263" s="126"/>
    </row>
    <row r="264" spans="1:9" hidden="1" x14ac:dyDescent="0.25">
      <c r="B264" s="46" t="s">
        <v>266</v>
      </c>
      <c r="C264" s="47"/>
      <c r="D264" s="48"/>
      <c r="E264" s="49" t="s">
        <v>15</v>
      </c>
      <c r="F264" s="98">
        <f>'[1]ANEXO 1'!G171</f>
        <v>0</v>
      </c>
      <c r="G264" s="102">
        <v>23.53</v>
      </c>
      <c r="H264" s="51">
        <f t="shared" si="11"/>
        <v>0</v>
      </c>
      <c r="I264" s="126"/>
    </row>
    <row r="265" spans="1:9" ht="15.75" thickBot="1" x14ac:dyDescent="0.3">
      <c r="B265" s="79" t="s">
        <v>267</v>
      </c>
      <c r="C265" s="80"/>
      <c r="D265" s="81"/>
      <c r="E265" s="82" t="s">
        <v>15</v>
      </c>
      <c r="F265" s="145">
        <f>'[1]ANEXO 1'!G172</f>
        <v>0</v>
      </c>
      <c r="G265" s="102">
        <v>23.568018821568</v>
      </c>
      <c r="H265" s="84">
        <f t="shared" si="11"/>
        <v>0</v>
      </c>
      <c r="I265" s="126"/>
    </row>
    <row r="266" spans="1:9" ht="15.75" thickBot="1" x14ac:dyDescent="0.3">
      <c r="B266" s="73"/>
      <c r="C266" s="74"/>
      <c r="D266" s="75"/>
      <c r="E266" s="75"/>
      <c r="F266" s="172" t="s">
        <v>268</v>
      </c>
      <c r="G266" s="173"/>
      <c r="H266" s="76">
        <f>SUM(H257:H265)</f>
        <v>33178.176965844868</v>
      </c>
      <c r="I266" s="126"/>
    </row>
    <row r="267" spans="1:9" ht="15.75" thickBot="1" x14ac:dyDescent="0.3">
      <c r="B267" s="111"/>
      <c r="C267" s="112"/>
      <c r="D267" s="113"/>
      <c r="E267" s="113"/>
      <c r="F267" s="181" t="s">
        <v>269</v>
      </c>
      <c r="G267" s="182"/>
      <c r="H267" s="114">
        <f>H220+H239+H248+H255+H266</f>
        <v>78834.465532622562</v>
      </c>
      <c r="I267" s="126"/>
    </row>
    <row r="268" spans="1:9" ht="15.75" thickBot="1" x14ac:dyDescent="0.3">
      <c r="B268" s="146"/>
      <c r="C268" s="147"/>
      <c r="D268" s="20"/>
      <c r="E268" s="20"/>
      <c r="F268" s="148"/>
      <c r="G268" s="148"/>
      <c r="H268" s="45"/>
      <c r="I268" s="126"/>
    </row>
    <row r="269" spans="1:9" ht="15.75" thickBot="1" x14ac:dyDescent="0.3">
      <c r="A269" s="149" t="s">
        <v>270</v>
      </c>
      <c r="B269" s="73" t="s">
        <v>271</v>
      </c>
      <c r="C269" s="74"/>
      <c r="D269" s="75"/>
      <c r="E269" s="75"/>
      <c r="F269" s="183"/>
      <c r="G269" s="184"/>
      <c r="H269" s="150">
        <f>H137+H267</f>
        <v>439884.33021526458</v>
      </c>
      <c r="I269" s="126"/>
    </row>
    <row r="270" spans="1:9" ht="15.75" thickBot="1" x14ac:dyDescent="0.3">
      <c r="B270" s="146"/>
      <c r="C270" s="147"/>
      <c r="D270" s="20"/>
      <c r="E270" s="20"/>
      <c r="F270" s="148"/>
      <c r="G270" s="148"/>
      <c r="H270" s="151"/>
      <c r="I270" s="126"/>
    </row>
    <row r="271" spans="1:9" ht="15.75" thickBot="1" x14ac:dyDescent="0.3">
      <c r="A271" s="149" t="s">
        <v>272</v>
      </c>
      <c r="B271" s="73" t="s">
        <v>273</v>
      </c>
      <c r="C271" s="74"/>
      <c r="D271" s="75"/>
      <c r="E271" s="75"/>
      <c r="F271" s="172"/>
      <c r="G271" s="173"/>
      <c r="H271" s="150">
        <f>H269</f>
        <v>439884.33021526458</v>
      </c>
      <c r="I271" s="126"/>
    </row>
    <row r="272" spans="1:9" ht="15.75" thickBot="1" x14ac:dyDescent="0.3">
      <c r="A272" s="149" t="s">
        <v>274</v>
      </c>
      <c r="B272" s="73" t="s">
        <v>275</v>
      </c>
      <c r="C272" s="74"/>
      <c r="D272" s="75"/>
      <c r="E272" s="75"/>
      <c r="F272" s="172"/>
      <c r="G272" s="173"/>
      <c r="H272" s="150">
        <f>0.05*(H269)</f>
        <v>21994.216510763232</v>
      </c>
      <c r="I272" s="126"/>
    </row>
    <row r="273" spans="1:9" ht="15.75" thickBot="1" x14ac:dyDescent="0.3">
      <c r="A273" s="149" t="s">
        <v>274</v>
      </c>
      <c r="B273" s="73" t="s">
        <v>276</v>
      </c>
      <c r="C273" s="74"/>
      <c r="D273" s="75"/>
      <c r="E273" s="75"/>
      <c r="F273" s="172"/>
      <c r="G273" s="173"/>
      <c r="H273" s="150">
        <f>0*(H271)</f>
        <v>0</v>
      </c>
      <c r="I273" s="126"/>
    </row>
    <row r="274" spans="1:9" ht="15.75" thickBot="1" x14ac:dyDescent="0.3">
      <c r="A274" s="149" t="s">
        <v>277</v>
      </c>
      <c r="B274" s="73" t="s">
        <v>278</v>
      </c>
      <c r="C274" s="74"/>
      <c r="D274" s="75"/>
      <c r="E274" s="75"/>
      <c r="F274" s="172"/>
      <c r="G274" s="173"/>
      <c r="H274" s="150">
        <f>0.12*(H271+H272+H273)</f>
        <v>55425.425607123332</v>
      </c>
      <c r="I274" s="126"/>
    </row>
    <row r="275" spans="1:9" ht="13.5" customHeight="1" thickBot="1" x14ac:dyDescent="0.3">
      <c r="B275" s="152"/>
      <c r="C275" s="152"/>
      <c r="D275" s="152"/>
      <c r="E275" s="152"/>
      <c r="F275" s="152"/>
      <c r="G275" s="152"/>
      <c r="H275" s="153"/>
      <c r="I275" s="126"/>
    </row>
    <row r="276" spans="1:9" ht="11.85" customHeight="1" thickBot="1" x14ac:dyDescent="0.3">
      <c r="A276" s="149" t="s">
        <v>279</v>
      </c>
      <c r="B276" s="174" t="s">
        <v>280</v>
      </c>
      <c r="C276" s="175"/>
      <c r="D276" s="175"/>
      <c r="E276" s="175"/>
      <c r="F276" s="176"/>
      <c r="G276" s="154" t="s">
        <v>281</v>
      </c>
      <c r="H276" s="155">
        <f>H271+H272+H273+H274</f>
        <v>517303.97233315115</v>
      </c>
      <c r="I276" s="126"/>
    </row>
    <row r="277" spans="1:9" ht="11.85" customHeight="1" x14ac:dyDescent="0.25">
      <c r="B277" s="156"/>
      <c r="C277" s="157"/>
      <c r="D277" s="147"/>
      <c r="E277" s="147"/>
      <c r="F277" s="158"/>
      <c r="G277" s="156"/>
      <c r="H277" s="156"/>
      <c r="I277" s="126"/>
    </row>
    <row r="278" spans="1:9" ht="11.85" customHeight="1" thickBot="1" x14ac:dyDescent="0.3">
      <c r="B278" s="156"/>
      <c r="C278" s="157"/>
      <c r="D278" s="147"/>
      <c r="E278" s="147"/>
      <c r="F278" s="158"/>
      <c r="G278" s="156"/>
      <c r="H278" s="156"/>
      <c r="I278" s="126"/>
    </row>
    <row r="279" spans="1:9" ht="18.75" customHeight="1" thickBot="1" x14ac:dyDescent="0.3">
      <c r="A279" s="25"/>
      <c r="B279" s="159" t="s">
        <v>282</v>
      </c>
      <c r="C279" s="160" t="str">
        <f>'[1]ANEXO 1'!D179</f>
        <v>ING. A. BLACIO</v>
      </c>
      <c r="D279" s="161"/>
      <c r="E279" s="146"/>
      <c r="F279" s="146"/>
      <c r="G279" s="162"/>
      <c r="H279" s="162"/>
      <c r="I279" s="10"/>
    </row>
    <row r="280" spans="1:9" ht="15.75" thickBot="1" x14ac:dyDescent="0.3">
      <c r="A280" s="25"/>
      <c r="B280" s="159" t="s">
        <v>283</v>
      </c>
      <c r="C280" s="163" t="str">
        <f>'[1]ANEXO 1'!D180</f>
        <v xml:space="preserve"> M. ASTUDILLO</v>
      </c>
      <c r="D280" s="161"/>
      <c r="E280" s="164"/>
      <c r="F280" s="164"/>
      <c r="G280" s="165"/>
      <c r="H280" s="165"/>
      <c r="I280" s="10"/>
    </row>
    <row r="281" spans="1:9" ht="15.75" thickBot="1" x14ac:dyDescent="0.3">
      <c r="A281" s="25"/>
      <c r="B281" s="166" t="s">
        <v>284</v>
      </c>
      <c r="C281" s="160" t="s">
        <v>287</v>
      </c>
      <c r="D281" s="167"/>
      <c r="E281" s="164"/>
      <c r="F281" s="164"/>
      <c r="G281" s="165"/>
      <c r="H281" s="165"/>
      <c r="I281" s="10"/>
    </row>
    <row r="282" spans="1:9" ht="15.75" thickBot="1" x14ac:dyDescent="0.3">
      <c r="A282" s="25"/>
      <c r="B282" s="166" t="s">
        <v>285</v>
      </c>
      <c r="C282" s="163" t="str">
        <f>'[1]ANEXO 1'!D182</f>
        <v>ING. E. ORTIZ</v>
      </c>
      <c r="D282" s="161"/>
      <c r="E282" s="164"/>
      <c r="F282" s="164"/>
      <c r="G282" s="165"/>
      <c r="H282" s="165"/>
      <c r="I282" s="10"/>
    </row>
    <row r="283" spans="1:9" ht="15.75" thickBot="1" x14ac:dyDescent="0.3">
      <c r="A283" s="25"/>
      <c r="B283" s="166" t="s">
        <v>286</v>
      </c>
      <c r="C283" s="168" t="str">
        <f>'[1]ANEXO 1'!D183</f>
        <v>MARZO  2021</v>
      </c>
      <c r="D283" s="169"/>
      <c r="E283" s="164"/>
      <c r="F283" s="164"/>
      <c r="G283" s="165"/>
      <c r="H283" s="165"/>
      <c r="I283" s="10"/>
    </row>
    <row r="284" spans="1:9" x14ac:dyDescent="0.25">
      <c r="B284" s="170"/>
    </row>
    <row r="287" spans="1:9" x14ac:dyDescent="0.25">
      <c r="H287" s="171"/>
    </row>
  </sheetData>
  <mergeCells count="47">
    <mergeCell ref="F79:G79"/>
    <mergeCell ref="G5:H5"/>
    <mergeCell ref="G6:H6"/>
    <mergeCell ref="G7:H7"/>
    <mergeCell ref="B8:D8"/>
    <mergeCell ref="B9:D9"/>
    <mergeCell ref="B10:D10"/>
    <mergeCell ref="B11:D11"/>
    <mergeCell ref="B17:D17"/>
    <mergeCell ref="F67:G67"/>
    <mergeCell ref="B68:D68"/>
    <mergeCell ref="F68:H68"/>
    <mergeCell ref="B138:D138"/>
    <mergeCell ref="B80:D80"/>
    <mergeCell ref="F80:H80"/>
    <mergeCell ref="F99:G99"/>
    <mergeCell ref="B100:D100"/>
    <mergeCell ref="F100:H100"/>
    <mergeCell ref="F106:G106"/>
    <mergeCell ref="B107:D107"/>
    <mergeCell ref="F107:H107"/>
    <mergeCell ref="B128:D128"/>
    <mergeCell ref="F136:G136"/>
    <mergeCell ref="F137:G137"/>
    <mergeCell ref="B139:D139"/>
    <mergeCell ref="B140:D140"/>
    <mergeCell ref="F140:H140"/>
    <mergeCell ref="F220:G220"/>
    <mergeCell ref="B221:D221"/>
    <mergeCell ref="F221:H221"/>
    <mergeCell ref="F269:G269"/>
    <mergeCell ref="F239:G239"/>
    <mergeCell ref="B240:D240"/>
    <mergeCell ref="F240:H240"/>
    <mergeCell ref="F248:G248"/>
    <mergeCell ref="B249:D249"/>
    <mergeCell ref="F249:H249"/>
    <mergeCell ref="F255:G255"/>
    <mergeCell ref="B256:D256"/>
    <mergeCell ref="F256:H256"/>
    <mergeCell ref="F266:G266"/>
    <mergeCell ref="F267:G267"/>
    <mergeCell ref="F271:G271"/>
    <mergeCell ref="F272:G272"/>
    <mergeCell ref="F273:G273"/>
    <mergeCell ref="F274:G274"/>
    <mergeCell ref="B276:F27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GAVICA GERMAN MERCEDES BETHSAIDA</cp:lastModifiedBy>
  <dcterms:created xsi:type="dcterms:W3CDTF">2021-07-02T15:35:56Z</dcterms:created>
  <dcterms:modified xsi:type="dcterms:W3CDTF">2021-09-09T21:41:35Z</dcterms:modified>
</cp:coreProperties>
</file>